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8" windowHeight="12420"/>
  </bookViews>
  <sheets>
    <sheet name="汇总表" sheetId="3" r:id="rId1"/>
    <sheet name="分项表" sheetId="2" r:id="rId2"/>
  </sheets>
  <definedNames>
    <definedName name="_xlnm._FilterDatabase" localSheetId="1" hidden="1">分项表!$A$3:$D$124</definedName>
    <definedName name="_xlnm.Print_Titles" localSheetId="1">分项表!$1:$3</definedName>
    <definedName name="_xlnm.Print_Area" localSheetId="1">分项表!$A$1:$N$122</definedName>
    <definedName name="_xlnm._FilterDatabase" localSheetId="0" hidden="1">汇总表!$A$1:$G$3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<sst xmlns="http://schemas.openxmlformats.org/spreadsheetml/2006/main" count="345" uniqueCount="173">
  <si>
    <t>厦门荣佳-百信AI智慧科技产业园主体结构工程量清单</t>
  </si>
  <si>
    <t>工程名称：荣佳百信AI科技产业园                                                                 单位：元</t>
  </si>
  <si>
    <t>序号</t>
  </si>
  <si>
    <t>分析名称</t>
  </si>
  <si>
    <t>单位</t>
  </si>
  <si>
    <t>建筑总平</t>
  </si>
  <si>
    <t>综合单价</t>
  </si>
  <si>
    <t>合价</t>
  </si>
  <si>
    <t>备注</t>
  </si>
  <si>
    <t>泥水地下室</t>
  </si>
  <si>
    <t>项</t>
  </si>
  <si>
    <t>泥水上部</t>
  </si>
  <si>
    <t>钢筋地下室</t>
  </si>
  <si>
    <t>t</t>
  </si>
  <si>
    <t>钢筋上部</t>
  </si>
  <si>
    <t>钢筋接头</t>
  </si>
  <si>
    <t>个</t>
  </si>
  <si>
    <t>砼浇捣地下室</t>
  </si>
  <si>
    <t>m3</t>
  </si>
  <si>
    <t>砼浇捣上部</t>
  </si>
  <si>
    <t>地下室防水</t>
  </si>
  <si>
    <t>4.0厚SBS改性沥青耐根穿刺防水卷材</t>
  </si>
  <si>
    <t>m2</t>
  </si>
  <si>
    <t>2.0厚自粘聚合物改性沥青防水卷材（无胎） (自粘法一层 平面)</t>
  </si>
  <si>
    <t>2.0厚自粘聚合物改性沥青防水卷材（无胎） (自粘法2层 平面)</t>
  </si>
  <si>
    <t>非固化橡胶沥青防水涂料 (2mm厚 平面)</t>
  </si>
  <si>
    <t xml:space="preserve">1.5厚自粘聚合物改性沥青防水卷材（无胎） (自粘法2层 平面) </t>
  </si>
  <si>
    <t xml:space="preserve">1.5厚自粘聚合物改性沥青防水卷材（无胎） (自粘法2层 立面) </t>
  </si>
  <si>
    <t>聚合物水泥防水涂料 (1.5mm厚 平面)</t>
  </si>
  <si>
    <t>聚合物水泥防水涂料 (1.5mm厚 立面)</t>
  </si>
  <si>
    <t>桩头防水
部位：桩头
1. 20mm厚1：2聚合物水泥防水砂浆
2.水泥基渗透结晶型防水涂料</t>
  </si>
  <si>
    <t>聚合物防水砂浆楼地面 (6mm厚)</t>
  </si>
  <si>
    <t>上部防水</t>
  </si>
  <si>
    <t>2.0厚自粘聚合物改性沥青防水卷材(无胎) (自粘法2层 平面)</t>
  </si>
  <si>
    <t>屋面檐沟1：3防防水砂浆（最薄30mm厚）</t>
  </si>
  <si>
    <t>1:3防水砂浆 (掺防水剂 25mm厚)</t>
  </si>
  <si>
    <t>1:2防水砂浆 (掺防水剂 20mm厚)</t>
  </si>
  <si>
    <t>合计</t>
  </si>
  <si>
    <t>税金</t>
  </si>
  <si>
    <t>含税总价</t>
  </si>
  <si>
    <t>附件1、主体劳务单价表</t>
  </si>
  <si>
    <t>工程名称：  荣佳百信AI科技产业园                                                                单位：元</t>
  </si>
  <si>
    <t>工程量</t>
  </si>
  <si>
    <t>1#</t>
  </si>
  <si>
    <t>2#</t>
  </si>
  <si>
    <t>3#</t>
  </si>
  <si>
    <t>5#</t>
  </si>
  <si>
    <t>6#</t>
  </si>
  <si>
    <t>7#</t>
  </si>
  <si>
    <t>8#</t>
  </si>
  <si>
    <t>人工费单价</t>
  </si>
  <si>
    <t>施工工作内容</t>
  </si>
  <si>
    <t>一</t>
  </si>
  <si>
    <t>地下室劳务分项价（仅作为进度款排款依据和签证变更计价）</t>
  </si>
  <si>
    <t>地下室砖胎膜（粉煤灰烧结多孔砖）</t>
  </si>
  <si>
    <t>砖砌体单价包括但不仅限于以下主要工作内容
1）砖墙施工墙位前放线，预制砼砖、门窗过梁预制安装、门窗洞口固定件砼预埋件的预制安装；
2）砌筑砖墙时使用半砖上墙必须用切割；
3）砌砖后必须双面勾缝；
4）砖砌体的养护湿润和所有用具的清理；
5）砖墙砌筑所需要的内脚手架、架板、水管、铝合金压条等所有工具；
6）砖墙砌筑前后卫生、砼浆清理；
7）配合水电安装预留和墙体、粉刷修复；
8)通长拉结筋安装等；
9）其他未尽事宜详图纸、本合同和业主文件要求；                  10)外墙后浇带砌砖。</t>
  </si>
  <si>
    <t>砖模水泥砂浆找平抹灰（20mm厚）</t>
  </si>
  <si>
    <t>地下室煤矸石烧结多孔砖</t>
  </si>
  <si>
    <t>地下室实心砖墙</t>
  </si>
  <si>
    <t>地下室零星砌砖</t>
  </si>
  <si>
    <t>地下室主体混凝土（筏板柱梁墙板等）</t>
  </si>
  <si>
    <t>1.包工包辅材包机具2.砼成型后的日常养护工作费用为1元/m3已包含在综合单价内，若乙方养护不到位（养护情况根据现场人员评价及砼强度检测等级进行综合评估）将扣除该费用，合同内约定的属于乙方范围的工作内容（含零星）均已包含在合同综合单价内，不再另行计价。混凝土浇筑完并拆除模板后，必须清理干净楼层移交项目管理部，如未按项目要求清理，按清单单价扣除2元/m3进行结算。</t>
  </si>
  <si>
    <t>地下室零星砼构件浇筑(二次构件)</t>
  </si>
  <si>
    <t>零星砼构件浇筑单价包括但不仅限于以下主要工作内容
1）零星砼构件放线、凿毛、清扫、冲洗、浇筑；
2）零星砼构件浇筑的养护湿润和所有用具的清理；
3）零星砼构件浇筑所需要的内脚手架、架板、水管、铝合金压条等所有工具；
4）零星砼构件浇筑前后卫生、砼浆清理；
5）配合水电安装预留和墙体、粉刷修复；
6)通长拉结筋安装等；
7）素砼反口、门窗套、构造柱、过梁、圈梁、门槛、C20砼墙、砼门跺、栏杆底座、栏板、设备基础、截水沟及排水沟小型构件、沟盖板、室内井盖板、井圈、压顶、台阶、平板等零星砼；
8）其他未尽事宜详图纸、本合同和业主文件要求。</t>
  </si>
  <si>
    <t>地下室钢筋</t>
  </si>
  <si>
    <t>T</t>
  </si>
  <si>
    <t>砌块墙钢丝网加固</t>
  </si>
  <si>
    <t>屋面</t>
  </si>
  <si>
    <t>地下室顶板70厚C20细石混凝土保护层,
内配Φ6@200x200钢筋网片设20宽分仓缝，双向间距≤6m，缝内嵌填防水油膏</t>
  </si>
  <si>
    <t>细石砼找平、保护层单价包括但不仅限于以下主要工作内容
1)细石砼原浆收光；
2）细石砼养护湿润和所有用具的清理；
3）细石砼施工所需要的铁锹、铝合金压条等所有工具；
4）细石砼施工前后卫生、砼浆清理；
5）细石砼伸缩缝施工；
6）钢筋网片绑扎、铺放；
7）其他未尽事宜详图纸、本合同和业主文件要求。</t>
  </si>
  <si>
    <t>30厚挤塑型聚苯聚乙烯泡沫板（容重≥30kg/m³）保护层</t>
  </si>
  <si>
    <t>其他保温 (墙、柱保温 聚苯乙烯泡沫塑料板（10mm厚))</t>
  </si>
  <si>
    <t>楼地面</t>
  </si>
  <si>
    <t>地下室底板、承台、基础梁、地梁及承台侧壁（水泥砂浆保护层）</t>
  </si>
  <si>
    <t>包工包机具包辅材；仅水泥、砂、商品砼甲供，其余全部乙供；</t>
  </si>
  <si>
    <t>细石混凝土楼地面
综合各种厚度、部位、 细石混凝土,含随打随抹光、浮浆处理</t>
  </si>
  <si>
    <t>卵石垫层（300厚粒径10-40卵石灌M2.5混合砂浆）</t>
  </si>
  <si>
    <t>包工包机具包辅材；仅水泥、砂甲供，其余全部乙供；</t>
  </si>
  <si>
    <t>细石混凝土垫层</t>
  </si>
  <si>
    <t>细石混凝土楼地面</t>
  </si>
  <si>
    <t>金刚砂楼地面
1、85厚C30耐磨混凝土，内配Φ10@250双向钢筋网，表面均匀铺撒金刚砂（5KG/m²），随捣随抹，刷固化剂，打磨压光（防滑），设分仓缝
2、防潮防渗排水层:1.5厚PED15高分子防护排水异型片(须能满足汽车等荷载要求)
(杯口直径75mm,凸杯向下且杯高15mm)
3、现浇防水混凝土底板,随捣随抹平</t>
  </si>
  <si>
    <t>水泥砂浆楼地面
综合各种厚度、部位,含随打随抹光、浮浆处理</t>
  </si>
  <si>
    <t>平面砂浆找平层</t>
  </si>
  <si>
    <t xml:space="preserve">块料楼地面
综合考虑基础清理、底层干硬性水泥砂浆铺筑、表面撒水泥粉、面层聚合物水泥砂浆铺砌、水泥浆防护层一道(内掺建筑胶)、水泥粘贴剂制作、地砖粘贴（综合考虑地砖规格型号），完成后面层清洁，工完料清；具体详见图纸设计说明   </t>
  </si>
  <si>
    <t>包工包辅材包机具（仅水泥、砂、面砖甲供）</t>
  </si>
  <si>
    <t>防静电水泥砂浆楼地面</t>
  </si>
  <si>
    <t>块料踢脚线</t>
  </si>
  <si>
    <t>墙面</t>
  </si>
  <si>
    <t>内墙水泥砂浆抹灰(含喷界面剂等)</t>
  </si>
  <si>
    <t>内墙抹灰单价包括但不仅限于以下主要工作内容
1)不同材料交界处墙面挂钢丝网或纤维网；
2）公共部位满挂钢丝网；
3）水泥砂浆找平；
4）抹灰施工所需要的内脚手架、架板、铁锹、铝合金压条等所有工具；
5）抹灰施工前后卫生、砼浆清理；
6）其他未尽事宜详图纸、本合同和业主文件要求。</t>
  </si>
  <si>
    <t>随砌随抹20厚1：2水泥砂浆</t>
  </si>
  <si>
    <t>随砌随抹单价包括但不仅限于以下主要工作内容
1）砖墙施工墙位前放线；
2）砌筑砖墙时使用半砖上墙必须用切割；
3）砌砖抹灰同步施工；
4）砖砌体的养护湿润和所有用具的清理；
5）砖墙抹灰砌筑所需要的内脚手架、架板、水管、铝合金压条等所有工具；
6）砖墙砌筑、抹灰前后卫生、砼浆清理；
7）其他未尽事宜详图纸和业主文件要求。</t>
  </si>
  <si>
    <t>内墙（消火栓背面）1.面层厚度、砂浆配合比:钢板网加C20细石混凝土浇注抹平</t>
  </si>
  <si>
    <t>包工包机具包辅材；仅水泥、砂、商品砼甲供，其余全部乙供</t>
  </si>
  <si>
    <t>内墙贴砖（1.墙体类型:钢筋混凝土墙、砌体墙
2.5厚面砖,白水泥擦缝
3.4厚专用瓷砖胶粘结层,挤揉压实）</t>
  </si>
  <si>
    <t>包工包机具包辅材；仅水泥、砂、面砖甲供，其余全部乙供（勾缝剂、益胶泥、分格缝填充材料等材料）；</t>
  </si>
  <si>
    <t>外墙抹灰（采光井）含界面剂等</t>
  </si>
  <si>
    <t>外墙水泥砂浆单价包括但不仅限于以下主要工作内容
1）水泥砂浆找平抹光，挂钢丝网(含基层清理、喷界面剂、添加剂等)；
2）抹灰施工所需要的脚手架、架板、铁锹、铝合金压条等所有工具；
3）抹灰施工前后卫生、砼浆清理；
4）其他未尽事宜详图纸、本合同和业主文件要求。</t>
  </si>
  <si>
    <t>外墙找平（DP M15砂浆局部找平）</t>
  </si>
  <si>
    <t>至竣工验收前所有部位过程的卫生清理、垃圾清运至甲方指定地点（不仅包含主体结构验收前卫生清理、竣工预验收及竣工验收前卫生清理，过程行政部门检查的卫生清理）（工程量按地下室建筑面积计算）--地下室</t>
  </si>
  <si>
    <t>二</t>
  </si>
  <si>
    <t>上部劳务分项价（仅作为进度款排款依据和签证变更计价）</t>
  </si>
  <si>
    <t>室内回填土</t>
  </si>
  <si>
    <t>室内回填土单价包括但不仅限于以下主要工作内容
1) 回填土填充找平、夯实（含机械设备）；
2）回填土所有用具的清理；
3）回填土施工所需要的铁锹、斗车等所有工具；
4）回填土施工前后卫生清理；
5）其他未尽事宜详图纸、本合同和业主文件要求。</t>
  </si>
  <si>
    <t>上部煤矸石烧结多孔砖</t>
  </si>
  <si>
    <t>砖砌体单价包括但不仅限于以下主要工作内容
1）砖墙施工墙位前放线，预制砼砖、门窗过梁预制安装、门窗洞口固定件砼预埋件的预制安装；
2）砌筑砖墙时使用半砖上墙必须用切割；
3）砌砖后必须双面勾缝；
4）砖砌体的养护湿润和所有用具的清理；
5）砖墙砌筑所需要的内脚手架、架板、水管、铝合金压条等所有工具；
6）砖墙砌筑前后卫生、砼浆清理；
7）配合水电安装预留和墙体、粉刷修复；
8)通长拉结筋安装等；
9）其他未尽事宜详图纸、本合同和业主文件要求。</t>
  </si>
  <si>
    <t>上部蒸压加气混凝土砌块</t>
  </si>
  <si>
    <t>耐火砖（垃圾道、通风道、烟道）</t>
  </si>
  <si>
    <t>水泥实心砖</t>
  </si>
  <si>
    <t>零星砌砖</t>
  </si>
  <si>
    <t>上部主体混凝土（柱梁墙板等）</t>
  </si>
  <si>
    <t>上部钢筋</t>
  </si>
  <si>
    <t>钢筋连接</t>
  </si>
  <si>
    <t>上部零星砼构件浇筑(素砼反口、构造柱、门垛、墙垛、过梁、压顶、圈梁、栏杆基座、幕墙基座、墙下基脚、门槛、设备基础等所有二次构件)-并入砖墙计算</t>
  </si>
  <si>
    <t>屋面40厚C20细石混凝土保护层,内置双向Φ4@150钢筋网(四周和每开间设分仓缝,缝宽20mm,纵横间距≤6m,缝内油膏嵌实)</t>
  </si>
  <si>
    <t>细石砼找平、保护层单价包括但不仅限于以下主要工作内容
1)细石砼原浆收光；
2）细石砼养护湿润和所有用具的清理；
3）细石砼施工所需要的铁锹、铝合金压条等所有工具；
4）细石砼施工前后卫生、砼浆清理；
5）细石砼防水层收头、伸缩缝施工；
6）钢筋网片绑扎、铺放；
7）其他未尽事宜详图纸、本合同和业主文件要求。</t>
  </si>
  <si>
    <t>20厚DS M15砂浆(1:3水泥砂浆)找平层</t>
  </si>
  <si>
    <t>LC5.0轻集料混凝土找坡层,最薄处30厚</t>
  </si>
  <si>
    <t>屋面屋面天沟、檐沟防水（1.10厚防滑地砖,DTG砂浆勾缝
2.20厚DS M20聚合物水泥砂浆(1:2.5水泥砂浆)粘结层
3.最薄处30厚1:3水泥防水砂浆找平找坡层(1%坡度)
4.沥青油毡隔离层）</t>
  </si>
  <si>
    <t>屋面保温屋面铺挤塑聚苯板</t>
  </si>
  <si>
    <t>铺贴挤塑板单价包括但不仅限于以下主要工作内容
1)铺贴挤塑板；
2）铺贴挤塑板施工所需要的切割、固定等所有工具；
3）铺挤塑板施工前后卫生、砼浆清理；
4）其他未尽事宜详图纸、本合同和业主文件要求。</t>
  </si>
  <si>
    <t>保温柱、梁1.保温隔热材料品种、规格及厚度:聚苯乙烯硬泡沫塑料板</t>
  </si>
  <si>
    <t>水泥砂浆楼地面</t>
  </si>
  <si>
    <t>保温隔热墙面外墙内保温2.保温隔热材料品种、规格及厚度:25mm厚无机保温砂浆
3.加耐碱玻纤网布，锚栓固定</t>
  </si>
  <si>
    <t>屋面泛水</t>
  </si>
  <si>
    <t>m</t>
  </si>
  <si>
    <t>女儿墙泛水单价包括但不仅限于以下主要工作内容
1) 镀锌垫片用水泥钉或者射钉钉进；
2）防水层保护措施；
3）施工所需要的垫片、钉枪、锤子等所有工具；
4）砂浆施工前后卫生、砼浆清理；
5）防水层收头、伸缩缝处理；
6）其他未尽事宜详图纸、本合同和业主文件要求。</t>
  </si>
  <si>
    <t>金刚砂楼地面
1.200厚C30细石混凝土，内配CФ10双向钢筋网@150x150,随打随抹光，表面均匀铺撒金刚砂，金刚砂用量5KG/m²，设6mx6m分仓缝，水泥砂浆填缝
2.200厚粒径10-40卵石（砾石）灌M2.5混合砂浆垫层
3.素土回填夯实，夯实系数&gt;0.93</t>
  </si>
  <si>
    <t>金刚砂楼地面
1.50厚C30细石混凝土，内配Ф6双向钢筋网@100x100,随打随抹光，表面均匀铺撒金刚砂，金刚砂用量5KG/m²，设6mx6m分仓缝，水泥砂浆填缝
2.水泥浆一道（内掺建筑胶）
3.现浇钢筋混凝土板，随捣随抹平</t>
  </si>
  <si>
    <t>块料楼地面（DM-2）
10厚防滑地砖楼地面(30厚1:3干硬性水泥砂浆结合层)，白水泥勾缝，水泥浆一道（内掺建筑胶）</t>
  </si>
  <si>
    <t xml:space="preserve">
[C20预拌非泵送普通混凝土] (垫层)</t>
  </si>
  <si>
    <t>块料楼地面（DM-3）
300*300*10厚防滑地砖楼地面(30厚1:3干硬性水泥砂浆结合层)，白水泥勾缝</t>
  </si>
  <si>
    <t>水泥砂浆楼地面（DM-4）
1:2.5水泥砂浆楼地面面层（20mm厚）</t>
  </si>
  <si>
    <t>1:3水泥砂浆找平层（20mm厚），水泥浆一道（内掺建筑胶）</t>
  </si>
  <si>
    <t>[C20预拌非泵送普通混凝土] (地沟)</t>
  </si>
  <si>
    <t>水泥砂浆楼地面（DM-5）
1:2.5水泥砂浆压线防滑面层（30mm厚），水泥浆一道（内掺建筑胶）</t>
  </si>
  <si>
    <t>细石混凝土楼地面（DM-6）
1.50厚C30细石砼压实抹光初凝阶段表面撒2~3厚金属防静电骨料，随打随抹光
2.水泥浆一道（内掺建筑胶）
3.100厚C20砼垫层，随捣随抹平
4.素土回填夯实，夯实系数&gt;0.93</t>
  </si>
  <si>
    <t>细石混凝土楼地面（DM-7）
1.50厚C30防油细石砼，随打随抹光，表面涂密封固化剂
2.水泥浆一道（内掺建筑胶）
3.100厚C20砼垫层，随捣随抹平
4.素土回填夯实，夯实系数&gt;0.93</t>
  </si>
  <si>
    <t>防静电活动地板（DM-8）
1.200高600x600x3防静电架空活动地板（防滑砖面层）
2.20厚1：2.5水泥砂浆压实赶光(掺5%的防水剂)
3.水泥浆一道（内掺建筑胶）
4.100厚C20砼垫层，随捣随抹平
5.素土回填夯实，夯实系数&gt;0.93</t>
  </si>
  <si>
    <t>块料楼地面（DM-9）
1.10厚防滑地砖,白水泥勾缝
2.30厚1:3干硬性水泥砂浆结合层
3.水泥浆一道（内掺建筑胶）
4.80厚C25细石混凝土，内配φ6双向钢筋网@100*100
5.100厚C20砼垫层，随捣随抹平
6..素土回填夯实，夯实系数&gt;0.93</t>
  </si>
  <si>
    <t>上部块料踢脚线</t>
  </si>
  <si>
    <t>立面砂浆找平层（QM-1）
内墙面DP M5砂浆（1：1：6水泥石灰膏砂浆）找平抹灰（15mm厚） 砖墙、混凝土墙</t>
  </si>
  <si>
    <t>立面砂浆找平层（QM-2）
内墙面DP M15砂浆（1：3水泥砂浆）找平抹灰（15mm厚） 砖墙、混凝土墙</t>
  </si>
  <si>
    <t>内墙抹灰单价包括但不仅限于以下主要工作内容
1)不同材料交界处墙面挂钢丝网或纤维网；
2）公共部位满挂钢丝网；
3）水泥石灰膏砂浆找平；
4）抹灰施工所需要的内脚手架、架板、铁锹、铝合金压条等所有工具；
5）抹灰施工前后卫生、砼浆清理；
6）其他未尽事宜详图纸、本合同和业主文件要求。</t>
  </si>
  <si>
    <t>块料墙面（QM-2）
（1.面层材料品种、规格、颜色:300*600*6厚陶瓷砖，DTG砂浆勾缝或白水泥勾缝
2.5厚瓷砖胶粘剂粘贴层）</t>
  </si>
  <si>
    <t>墙面一般抹灰（QM-3）
内墙面水泥砂浆一般抹灰 (10+5mm厚) 砖墙、混凝土墙</t>
  </si>
  <si>
    <t>墙面一般抹灰（QM-4）
1.墙体类型:砖墙面
2.底层厚度、砂浆配合比:10厚DP M15砂浆（1：3水泥砂浆）打底扫毛
3.面层厚度、砂浆配合比:5厚DP M20砂浆（1：2.5水泥砂浆）找平抹光</t>
  </si>
  <si>
    <t>立面砂浆找平层（QM-5）
内墙面DP M15砂浆（1：3水泥砂浆）找平抹灰（10mm厚） 砖墙、混凝土墙</t>
  </si>
  <si>
    <t>立面砂浆找平层（WQ-1、WQ-3）
1.界面剂类型:聚合物水泥浆一道
2.找平层砂浆厚度、配合比:9厚1:3水泥砂浆打底扫毛或划出纹道
3.6厚聚合物水泥防水砂浆（干粉型）
4.6厚1：2.5水泥砂浆压实抹平</t>
  </si>
  <si>
    <t>墙面贴砖单价包括但不仅限于以下主要工作内容
1) 贴砖粘接剂；
2）混凝土界面剂；
3）墙砖铺贴；
4)专用砂浆沟锋；
5）铺砖施工所需要的铁锹、靠尺等所有工具；
6）铺砖施工前后卫生、砼浆清理；
7）其他未尽事宜详图纸和业主文件要求。</t>
  </si>
  <si>
    <t>立面砂浆找平层（WQ-2）
外墙面1:3水泥砂浆找平抹灰（9mm厚） 砖墙、混凝土墙</t>
  </si>
  <si>
    <t>块料墙面
外墙米白色仿石砖 (每块面积≤0.06m2 水泥砂浆粘贴)</t>
  </si>
  <si>
    <t>立面砂浆找平层
.面层厚度、砂浆配合比:钢板网加C20细石混凝土浇注抹平</t>
  </si>
  <si>
    <t>其他</t>
  </si>
  <si>
    <t>散水</t>
  </si>
  <si>
    <t>坡道</t>
  </si>
  <si>
    <t>电缆沟、地沟、明暗沟</t>
  </si>
  <si>
    <t>屋面小型构件1.类型:反梁过水孔
2.规格:φ100</t>
  </si>
  <si>
    <t>屋面小型构件1.类型:溢流口
2.材质:UPVC排水管
3.规格:De150</t>
  </si>
  <si>
    <t>水簸箕</t>
  </si>
  <si>
    <t>水簸箕单价包括但不仅限于以下主要工作内容
1）水簸箕安装；
2）施工前后卫生、清理；
3）其他未尽事宜详图纸、本合同和业主文件要求。</t>
  </si>
  <si>
    <t xml:space="preserve">
(垫层)
部位:卫生间蹲位 详见16J914-1页XT19
1.垫层材料种类、配合比、厚度:轻骨料混凝土垫层
2.砖砌收边</t>
  </si>
  <si>
    <t>垫层
垫层材料种类、配合比、厚度:轻骨料混凝土垫层</t>
  </si>
  <si>
    <t>至竣工验收前所有部位过程的卫生清理、垃圾清运至甲方指定地点（不仅包含主体结构验收前卫生清理、竣工预验收及竣工验收前卫生清理，过程行政部门检查的卫生清理）（工程量按上部建筑面积计算）--上部</t>
  </si>
  <si>
    <t>防水</t>
  </si>
  <si>
    <t>地下室底板</t>
  </si>
  <si>
    <t>1.5厚自粘聚合物改性沥青防水卷材（无胎） (自粘法2层 平面) 地下室底板</t>
  </si>
  <si>
    <t>地下室墙面、地面</t>
  </si>
  <si>
    <t>1.5厚自粘聚合物改性沥青防水卷材（无胎）(自粘法2层 立面) 地下室墙面</t>
  </si>
  <si>
    <t>防水砂浆 (掺防水剂 15mm厚)</t>
  </si>
  <si>
    <t>三</t>
  </si>
  <si>
    <t>地下室劳务+上部劳务</t>
  </si>
  <si>
    <t xml:space="preserve">注：
1.以上综合单价已包含施工工序内容里面的所有工作。
2.以上综合单价包辅材、机具、工资涨跌及税费增减所有风险综合一次性单价包干，包含乙方人工工资、机械、工具、材料运输转运、制安、辅材等材料及其它乙方为保证施工质量、进度、安全文明施工的其它措施费用。
3.以上综合单价包含满足甲方与业主签订的建设工程施工合同、项目施工管控责任手册及市质安站五科发布的“现场质量、安全、文明施工指导（加强版）”要求的所有费用。
4.如因设计变更增减工程量，乙方应无条件接受增加或减少工程量项目的施工，并按报价表内所列分项综合单价进行增加或扣减。
5.以上综合单价包含承包方须缴纳的2.1%劳务管理费。
6.以上分项单价仅作为拨付进度款和签证变更的计算依据，不作为最终结算依据。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</si>
</sst>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3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</font>
    <font>
      <sz val="8"/>
      <name val="宋体"/>
      <charset val="134"/>
    </font>
    <font>
      <b/>
      <sz val="16"/>
      <name val="宋体"/>
      <charset val="134"/>
    </font>
    <font>
      <b/>
      <sz val="10"/>
      <color indexed="8"/>
      <name val="宋体"/>
      <charset val="134"/>
    </font>
    <font>
      <b/>
      <sz val="9"/>
      <name val="宋体"/>
      <charset val="134"/>
    </font>
    <font>
      <b/>
      <sz val="12"/>
      <name val="宋体"/>
      <charset val="134"/>
    </font>
    <font>
      <sz val="12"/>
      <color rgb="FFFF0000"/>
      <name val="宋体"/>
      <charset val="134"/>
    </font>
    <font>
      <sz val="12"/>
      <color indexed="8"/>
      <name val="宋体"/>
      <charset val="134"/>
    </font>
    <font>
      <b/>
      <sz val="12"/>
      <color theme="1"/>
      <name val="宋体"/>
      <charset val="134"/>
    </font>
    <font>
      <b/>
      <sz val="12"/>
      <color indexed="8"/>
      <name val="宋体"/>
      <charset val="134"/>
    </font>
    <font>
      <b/>
      <sz val="16"/>
      <color theme="1"/>
      <name val="宋体"/>
      <charset val="134"/>
    </font>
    <font>
      <b/>
      <sz val="10"/>
      <color theme="1"/>
      <name val="宋体"/>
      <charset val="134"/>
    </font>
    <font>
      <b/>
      <sz val="8"/>
      <color indexed="8"/>
      <name val="宋体"/>
      <charset val="134"/>
    </font>
    <font>
      <b/>
      <sz val="9"/>
      <color theme="1"/>
      <name val="宋体"/>
      <charset val="134"/>
    </font>
    <font>
      <b/>
      <sz val="12"/>
      <color rgb="FFFF0000"/>
      <name val="宋体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1" applyNumberFormat="0" applyAlignment="0" applyProtection="0">
      <alignment vertical="center"/>
    </xf>
    <xf numFmtId="0" fontId="27" fillId="4" borderId="12" applyNumberFormat="0" applyAlignment="0" applyProtection="0">
      <alignment vertical="center"/>
    </xf>
    <xf numFmtId="0" fontId="28" fillId="4" borderId="11" applyNumberFormat="0" applyAlignment="0" applyProtection="0">
      <alignment vertical="center"/>
    </xf>
    <xf numFmtId="0" fontId="29" fillId="5" borderId="13" applyNumberFormat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176" fontId="1" fillId="0" borderId="0" xfId="0" applyNumberFormat="1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176" fontId="5" fillId="0" borderId="0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176" fontId="7" fillId="0" borderId="1" xfId="49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49" applyFont="1" applyFill="1" applyBorder="1" applyAlignment="1">
      <alignment horizontal="center" vertical="center" wrapText="1"/>
    </xf>
    <xf numFmtId="176" fontId="1" fillId="0" borderId="1" xfId="49" applyNumberFormat="1" applyFont="1" applyFill="1" applyBorder="1" applyAlignment="1">
      <alignment horizontal="center" vertical="center" wrapText="1"/>
    </xf>
    <xf numFmtId="176" fontId="9" fillId="0" borderId="1" xfId="49" applyNumberFormat="1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10" fillId="0" borderId="1" xfId="49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1" fillId="0" borderId="3" xfId="49" applyFont="1" applyFill="1" applyBorder="1" applyAlignment="1">
      <alignment horizontal="left" vertical="center" wrapText="1"/>
    </xf>
    <xf numFmtId="0" fontId="11" fillId="0" borderId="4" xfId="49" applyFont="1" applyFill="1" applyBorder="1" applyAlignment="1">
      <alignment horizontal="left"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10" fillId="0" borderId="3" xfId="49" applyFont="1" applyFill="1" applyBorder="1" applyAlignment="1">
      <alignment horizontal="left" vertical="center" wrapText="1"/>
    </xf>
    <xf numFmtId="0" fontId="10" fillId="0" borderId="4" xfId="49" applyFont="1" applyFill="1" applyBorder="1" applyAlignment="1">
      <alignment horizontal="left" vertical="center" wrapText="1"/>
    </xf>
    <xf numFmtId="176" fontId="12" fillId="0" borderId="0" xfId="0" applyNumberFormat="1" applyFont="1" applyFill="1" applyBorder="1" applyAlignment="1">
      <alignment horizontal="center" vertical="center" wrapText="1"/>
    </xf>
    <xf numFmtId="176" fontId="13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176" fontId="1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9" fillId="0" borderId="1" xfId="49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1" fillId="0" borderId="7" xfId="49" applyFont="1" applyFill="1" applyBorder="1" applyAlignment="1">
      <alignment horizontal="left" vertical="center" wrapText="1"/>
    </xf>
    <xf numFmtId="0" fontId="10" fillId="0" borderId="7" xfId="49" applyFont="1" applyFill="1" applyBorder="1" applyAlignment="1">
      <alignment horizontal="left" vertical="center" wrapText="1"/>
    </xf>
    <xf numFmtId="0" fontId="7" fillId="0" borderId="3" xfId="49" applyFont="1" applyFill="1" applyBorder="1" applyAlignment="1">
      <alignment horizontal="left" vertical="center" wrapText="1"/>
    </xf>
    <xf numFmtId="0" fontId="7" fillId="0" borderId="4" xfId="49" applyFont="1" applyFill="1" applyBorder="1" applyAlignment="1">
      <alignment horizontal="left" vertical="center" wrapText="1"/>
    </xf>
    <xf numFmtId="0" fontId="1" fillId="0" borderId="3" xfId="49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left" vertical="center" wrapText="1"/>
    </xf>
    <xf numFmtId="0" fontId="11" fillId="0" borderId="1" xfId="49" applyFont="1" applyFill="1" applyBorder="1" applyAlignment="1">
      <alignment horizontal="center" vertical="center" wrapText="1"/>
    </xf>
    <xf numFmtId="176" fontId="11" fillId="0" borderId="1" xfId="49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176" fontId="1" fillId="0" borderId="0" xfId="0" applyNumberFormat="1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176" fontId="1" fillId="0" borderId="0" xfId="0" applyNumberFormat="1" applyFont="1" applyFill="1" applyAlignment="1">
      <alignment horizontal="right" vertical="center" wrapText="1"/>
    </xf>
    <xf numFmtId="0" fontId="7" fillId="0" borderId="7" xfId="49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176" fontId="2" fillId="0" borderId="0" xfId="0" applyNumberFormat="1" applyFont="1" applyFill="1" applyAlignment="1">
      <alignment horizontal="center" vertical="top" wrapText="1"/>
    </xf>
    <xf numFmtId="176" fontId="2" fillId="0" borderId="0" xfId="0" applyNumberFormat="1" applyFont="1" applyFill="1" applyAlignment="1">
      <alignment horizontal="center" vertical="center" wrapText="1"/>
    </xf>
    <xf numFmtId="177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77" fontId="4" fillId="0" borderId="0" xfId="0" applyNumberFormat="1" applyFont="1" applyFill="1" applyBorder="1" applyAlignment="1">
      <alignment horizontal="center" vertical="center" wrapText="1"/>
    </xf>
    <xf numFmtId="177" fontId="5" fillId="0" borderId="0" xfId="0" applyNumberFormat="1" applyFont="1" applyFill="1" applyBorder="1" applyAlignment="1">
      <alignment horizontal="left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7" fontId="0" fillId="0" borderId="2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6" fontId="17" fillId="0" borderId="1" xfId="0" applyNumberFormat="1" applyFont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7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customXml" Target="../customXml/item4.xml"/><Relationship Id="rId5" Type="http://schemas.openxmlformats.org/officeDocument/2006/relationships/customXml" Target="../customXml/item3.xml"/><Relationship Id="rId4" Type="http://schemas.openxmlformats.org/officeDocument/2006/relationships/customXml" Target="../customXml/item2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0" Type="http://www.wps.cn/officeDocument/2023/relationships/customStorage" Target="customStorage/customStorage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2"/>
  <sheetViews>
    <sheetView tabSelected="1" workbookViewId="0">
      <pane ySplit="3" topLeftCell="A4" activePane="bottomLeft" state="frozen"/>
      <selection/>
      <selection pane="bottomLeft" activeCell="G38" sqref="G38"/>
    </sheetView>
  </sheetViews>
  <sheetFormatPr defaultColWidth="9" defaultRowHeight="14.4" outlineLevelCol="6"/>
  <cols>
    <col min="1" max="1" width="9" style="61"/>
    <col min="2" max="2" width="58" customWidth="1"/>
    <col min="3" max="3" width="9.37962962962963"/>
    <col min="4" max="4" width="21.25" customWidth="1"/>
    <col min="5" max="5" width="18.8796296296296" customWidth="1"/>
    <col min="6" max="6" width="16.6296296296296" style="62" customWidth="1"/>
    <col min="7" max="7" width="31" customWidth="1"/>
    <col min="8" max="8" width="12.6296296296296"/>
    <col min="9" max="9" width="11.5"/>
  </cols>
  <sheetData>
    <row r="1" s="3" customFormat="1" ht="33" customHeight="1" spans="1:7">
      <c r="A1" s="63" t="s">
        <v>0</v>
      </c>
      <c r="B1" s="8"/>
      <c r="C1" s="8"/>
      <c r="D1" s="9"/>
      <c r="E1" s="8"/>
      <c r="F1" s="30"/>
      <c r="G1" s="8"/>
    </row>
    <row r="2" s="3" customFormat="1" ht="15" customHeight="1" spans="1:7">
      <c r="A2" s="64" t="s">
        <v>1</v>
      </c>
      <c r="B2" s="10"/>
      <c r="C2" s="10"/>
      <c r="D2" s="11"/>
      <c r="E2" s="10"/>
      <c r="F2" s="31"/>
      <c r="G2" s="32"/>
    </row>
    <row r="3" s="1" customFormat="1" ht="33" customHeight="1" spans="1:7">
      <c r="A3" s="65" t="s">
        <v>2</v>
      </c>
      <c r="B3" s="12" t="s">
        <v>3</v>
      </c>
      <c r="C3" s="12" t="s">
        <v>4</v>
      </c>
      <c r="D3" s="66" t="s">
        <v>5</v>
      </c>
      <c r="E3" s="12" t="s">
        <v>6</v>
      </c>
      <c r="F3" s="33" t="s">
        <v>7</v>
      </c>
      <c r="G3" s="12" t="s">
        <v>8</v>
      </c>
    </row>
    <row r="4" ht="44" customHeight="1" spans="1:7">
      <c r="A4" s="67">
        <v>1</v>
      </c>
      <c r="B4" s="68" t="s">
        <v>9</v>
      </c>
      <c r="C4" s="68" t="s">
        <v>10</v>
      </c>
      <c r="D4" s="68">
        <v>22025.28</v>
      </c>
      <c r="E4" s="68"/>
      <c r="F4" s="68"/>
      <c r="G4" s="69"/>
    </row>
    <row r="5" ht="54" customHeight="1" spans="1:7">
      <c r="A5" s="70">
        <v>2</v>
      </c>
      <c r="B5" s="69" t="s">
        <v>11</v>
      </c>
      <c r="C5" s="69" t="s">
        <v>10</v>
      </c>
      <c r="D5" s="69">
        <f>108938.093-D4</f>
        <v>86912.813</v>
      </c>
      <c r="E5" s="69"/>
      <c r="F5" s="69"/>
      <c r="G5" s="69"/>
    </row>
    <row r="6" ht="48" customHeight="1" spans="1:7">
      <c r="A6" s="70">
        <v>3</v>
      </c>
      <c r="B6" s="69" t="s">
        <v>12</v>
      </c>
      <c r="C6" s="69" t="s">
        <v>13</v>
      </c>
      <c r="D6" s="69">
        <f>3657*1.05</f>
        <v>3839.85</v>
      </c>
      <c r="E6" s="69"/>
      <c r="F6" s="69"/>
      <c r="G6" s="69"/>
    </row>
    <row r="7" ht="48" customHeight="1" spans="1:7">
      <c r="A7" s="70">
        <v>4</v>
      </c>
      <c r="B7" s="69" t="s">
        <v>14</v>
      </c>
      <c r="C7" s="69" t="s">
        <v>13</v>
      </c>
      <c r="D7" s="69">
        <f>5780.542*1.05</f>
        <v>6069.5691</v>
      </c>
      <c r="E7" s="69"/>
      <c r="F7" s="69"/>
      <c r="G7" s="69"/>
    </row>
    <row r="8" ht="51" customHeight="1" spans="1:7">
      <c r="A8" s="70">
        <v>5</v>
      </c>
      <c r="B8" s="69" t="s">
        <v>15</v>
      </c>
      <c r="C8" s="69" t="s">
        <v>16</v>
      </c>
      <c r="D8" s="69">
        <f>111651*1.1</f>
        <v>122816.1</v>
      </c>
      <c r="E8" s="69"/>
      <c r="F8" s="69"/>
      <c r="G8" s="69"/>
    </row>
    <row r="9" ht="51" customHeight="1" spans="1:7">
      <c r="A9" s="70">
        <v>6</v>
      </c>
      <c r="B9" s="69" t="s">
        <v>17</v>
      </c>
      <c r="C9" s="69" t="s">
        <v>18</v>
      </c>
      <c r="D9" s="69">
        <f>27490.17*1.1</f>
        <v>30239.187</v>
      </c>
      <c r="E9" s="69"/>
      <c r="F9" s="69"/>
      <c r="G9" s="69"/>
    </row>
    <row r="10" ht="51" customHeight="1" spans="1:7">
      <c r="A10" s="70">
        <v>7</v>
      </c>
      <c r="B10" s="69" t="s">
        <v>19</v>
      </c>
      <c r="C10" s="69" t="s">
        <v>18</v>
      </c>
      <c r="D10" s="69">
        <f>32074.88*1.1</f>
        <v>35282.368</v>
      </c>
      <c r="E10" s="69"/>
      <c r="F10" s="69"/>
      <c r="G10" s="69"/>
    </row>
    <row r="11" customFormat="1" ht="30" customHeight="1" spans="1:7">
      <c r="A11" s="70"/>
      <c r="B11" s="71" t="s">
        <v>20</v>
      </c>
      <c r="C11" s="69"/>
      <c r="D11" s="69"/>
      <c r="E11" s="69"/>
      <c r="F11" s="69"/>
      <c r="G11" s="72"/>
    </row>
    <row r="12" s="3" customFormat="1" ht="35" customHeight="1" spans="1:7">
      <c r="A12" s="73">
        <v>1</v>
      </c>
      <c r="B12" s="27" t="s">
        <v>21</v>
      </c>
      <c r="C12" s="18" t="s">
        <v>22</v>
      </c>
      <c r="D12" s="38">
        <v>3770.28</v>
      </c>
      <c r="E12" s="38"/>
      <c r="F12" s="69"/>
      <c r="G12" s="38"/>
    </row>
    <row r="13" s="3" customFormat="1" ht="35" customHeight="1" spans="1:7">
      <c r="A13" s="73">
        <v>2</v>
      </c>
      <c r="B13" s="27" t="s">
        <v>23</v>
      </c>
      <c r="C13" s="18" t="s">
        <v>22</v>
      </c>
      <c r="D13" s="38">
        <v>4396.902</v>
      </c>
      <c r="E13" s="38"/>
      <c r="F13" s="69"/>
      <c r="G13" s="38"/>
    </row>
    <row r="14" s="3" customFormat="1" ht="35" customHeight="1" spans="1:7">
      <c r="A14" s="73">
        <v>3</v>
      </c>
      <c r="B14" s="27" t="s">
        <v>24</v>
      </c>
      <c r="C14" s="18" t="s">
        <v>22</v>
      </c>
      <c r="D14" s="38">
        <v>7806.726</v>
      </c>
      <c r="E14" s="38"/>
      <c r="F14" s="69"/>
      <c r="G14" s="38"/>
    </row>
    <row r="15" s="3" customFormat="1" ht="35" customHeight="1" spans="1:7">
      <c r="A15" s="73">
        <v>4</v>
      </c>
      <c r="B15" s="27" t="s">
        <v>25</v>
      </c>
      <c r="C15" s="18" t="s">
        <v>22</v>
      </c>
      <c r="D15" s="38">
        <v>12203.628</v>
      </c>
      <c r="E15" s="38"/>
      <c r="F15" s="69"/>
      <c r="G15" s="38"/>
    </row>
    <row r="16" s="3" customFormat="1" ht="35" customHeight="1" spans="1:7">
      <c r="A16" s="73">
        <v>5</v>
      </c>
      <c r="B16" s="27" t="s">
        <v>26</v>
      </c>
      <c r="C16" s="18" t="s">
        <v>22</v>
      </c>
      <c r="D16" s="38">
        <v>26774.43</v>
      </c>
      <c r="E16" s="38"/>
      <c r="F16" s="69"/>
      <c r="G16" s="38"/>
    </row>
    <row r="17" s="3" customFormat="1" ht="35" customHeight="1" spans="1:7">
      <c r="A17" s="73">
        <v>6</v>
      </c>
      <c r="B17" s="27" t="s">
        <v>27</v>
      </c>
      <c r="C17" s="18" t="s">
        <v>22</v>
      </c>
      <c r="D17" s="38">
        <f>22859.71+4562.21</f>
        <v>27421.92</v>
      </c>
      <c r="E17" s="38"/>
      <c r="F17" s="69"/>
      <c r="G17" s="38"/>
    </row>
    <row r="18" s="3" customFormat="1" ht="35" customHeight="1" spans="1:7">
      <c r="A18" s="73">
        <v>7</v>
      </c>
      <c r="B18" s="27" t="s">
        <v>28</v>
      </c>
      <c r="C18" s="18" t="s">
        <v>22</v>
      </c>
      <c r="D18" s="38">
        <v>27519.44</v>
      </c>
      <c r="E18" s="38"/>
      <c r="F18" s="69"/>
      <c r="G18" s="38"/>
    </row>
    <row r="19" s="3" customFormat="1" ht="35" customHeight="1" spans="1:7">
      <c r="A19" s="73">
        <v>8</v>
      </c>
      <c r="B19" s="27" t="s">
        <v>29</v>
      </c>
      <c r="C19" s="18" t="s">
        <v>22</v>
      </c>
      <c r="D19" s="38">
        <v>25917.31</v>
      </c>
      <c r="E19" s="38"/>
      <c r="F19" s="69"/>
      <c r="G19" s="38"/>
    </row>
    <row r="20" s="3" customFormat="1" ht="67" customHeight="1" spans="1:7">
      <c r="A20" s="73">
        <v>9</v>
      </c>
      <c r="B20" s="27" t="s">
        <v>30</v>
      </c>
      <c r="C20" s="18" t="s">
        <v>22</v>
      </c>
      <c r="D20" s="38">
        <v>459.68</v>
      </c>
      <c r="E20" s="38"/>
      <c r="F20" s="69"/>
      <c r="G20" s="38"/>
    </row>
    <row r="21" s="3" customFormat="1" ht="67" customHeight="1" spans="1:7">
      <c r="A21" s="73">
        <v>11</v>
      </c>
      <c r="B21" s="27" t="s">
        <v>31</v>
      </c>
      <c r="C21" s="18" t="s">
        <v>22</v>
      </c>
      <c r="D21" s="38">
        <v>706.19</v>
      </c>
      <c r="E21" s="38"/>
      <c r="F21" s="69"/>
      <c r="G21" s="38"/>
    </row>
    <row r="22" s="3" customFormat="1" ht="35" customHeight="1" spans="1:7">
      <c r="A22" s="14"/>
      <c r="B22" s="71" t="s">
        <v>32</v>
      </c>
      <c r="C22" s="49"/>
      <c r="D22" s="38"/>
      <c r="E22" s="38"/>
      <c r="F22" s="38"/>
      <c r="G22" s="38"/>
    </row>
    <row r="23" s="3" customFormat="1" ht="35" customHeight="1" spans="1:7">
      <c r="A23" s="73">
        <v>1</v>
      </c>
      <c r="B23" s="69" t="s">
        <v>33</v>
      </c>
      <c r="C23" s="18" t="s">
        <v>22</v>
      </c>
      <c r="D23" s="38">
        <v>11002.4963</v>
      </c>
      <c r="E23" s="38"/>
      <c r="F23" s="69"/>
      <c r="G23" s="38"/>
    </row>
    <row r="24" s="3" customFormat="1" ht="35" customHeight="1" spans="1:7">
      <c r="A24" s="73">
        <v>2</v>
      </c>
      <c r="B24" s="69" t="s">
        <v>25</v>
      </c>
      <c r="C24" s="18" t="s">
        <v>22</v>
      </c>
      <c r="D24" s="38">
        <v>11002.4963</v>
      </c>
      <c r="E24" s="38"/>
      <c r="F24" s="69"/>
      <c r="G24" s="38"/>
    </row>
    <row r="25" s="3" customFormat="1" ht="35" customHeight="1" spans="1:7">
      <c r="A25" s="73">
        <v>3</v>
      </c>
      <c r="B25" s="69" t="s">
        <v>28</v>
      </c>
      <c r="C25" s="18" t="s">
        <v>22</v>
      </c>
      <c r="D25" s="38">
        <v>8222.85</v>
      </c>
      <c r="E25" s="38"/>
      <c r="F25" s="69"/>
      <c r="G25" s="38"/>
    </row>
    <row r="26" s="3" customFormat="1" ht="35" customHeight="1" spans="1:7">
      <c r="A26" s="73">
        <v>4</v>
      </c>
      <c r="B26" s="69" t="s">
        <v>29</v>
      </c>
      <c r="C26" s="18" t="s">
        <v>22</v>
      </c>
      <c r="D26" s="38">
        <v>23680.89</v>
      </c>
      <c r="E26" s="27"/>
      <c r="F26" s="69"/>
      <c r="G26" s="49"/>
    </row>
    <row r="27" s="3" customFormat="1" ht="35" customHeight="1" spans="1:7">
      <c r="A27" s="73">
        <v>5</v>
      </c>
      <c r="B27" s="69" t="s">
        <v>34</v>
      </c>
      <c r="C27" s="18" t="s">
        <v>22</v>
      </c>
      <c r="D27" s="38">
        <v>704.26</v>
      </c>
      <c r="E27" s="38"/>
      <c r="F27" s="69"/>
      <c r="G27" s="49"/>
    </row>
    <row r="28" s="3" customFormat="1" ht="35" customHeight="1" spans="1:7">
      <c r="A28" s="73">
        <v>6</v>
      </c>
      <c r="B28" s="69" t="s">
        <v>35</v>
      </c>
      <c r="C28" s="18" t="s">
        <v>22</v>
      </c>
      <c r="D28" s="38">
        <v>424.13</v>
      </c>
      <c r="E28" s="38"/>
      <c r="F28" s="69"/>
      <c r="G28" s="49"/>
    </row>
    <row r="29" s="3" customFormat="1" ht="35" customHeight="1" spans="1:7">
      <c r="A29" s="73">
        <v>7</v>
      </c>
      <c r="B29" s="69" t="s">
        <v>36</v>
      </c>
      <c r="C29" s="18" t="s">
        <v>22</v>
      </c>
      <c r="D29" s="38">
        <v>262.73</v>
      </c>
      <c r="E29" s="38"/>
      <c r="F29" s="69"/>
      <c r="G29" s="49"/>
    </row>
    <row r="30" ht="33" customHeight="1" spans="1:7">
      <c r="A30" s="70" t="s">
        <v>37</v>
      </c>
      <c r="B30" s="70"/>
      <c r="C30" s="74"/>
      <c r="D30" s="75"/>
      <c r="E30" s="75"/>
      <c r="F30" s="76">
        <f>SUM(F4:F29)</f>
        <v>0</v>
      </c>
      <c r="G30" s="74"/>
    </row>
    <row r="31" ht="27" customHeight="1" spans="1:7">
      <c r="A31" s="77"/>
      <c r="B31" s="78" t="s">
        <v>38</v>
      </c>
      <c r="C31" s="79"/>
      <c r="D31" s="79"/>
      <c r="E31" s="79"/>
      <c r="F31" s="78">
        <f>F30*0.03</f>
        <v>0</v>
      </c>
      <c r="G31" s="79"/>
    </row>
    <row r="32" ht="27" customHeight="1" spans="1:7">
      <c r="A32" s="77"/>
      <c r="B32" s="78" t="s">
        <v>39</v>
      </c>
      <c r="C32" s="79"/>
      <c r="D32" s="79"/>
      <c r="E32" s="79"/>
      <c r="F32" s="78">
        <f>SUM(F30:F31)</f>
        <v>0</v>
      </c>
      <c r="G32" s="79"/>
    </row>
  </sheetData>
  <mergeCells count="3">
    <mergeCell ref="A1:G1"/>
    <mergeCell ref="A2:G2"/>
    <mergeCell ref="A30:B30"/>
  </mergeCells>
  <pageMargins left="0.75" right="0.75" top="1" bottom="1" header="0.5" footer="0.5"/>
  <pageSetup paperSize="9" scale="8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63"/>
  <sheetViews>
    <sheetView view="pageBreakPreview" zoomScale="85" zoomScaleNormal="100" workbookViewId="0">
      <pane ySplit="3" topLeftCell="A93" activePane="bottomLeft" state="frozen"/>
      <selection/>
      <selection pane="bottomLeft" activeCell="B12" sqref="B12"/>
    </sheetView>
  </sheetViews>
  <sheetFormatPr defaultColWidth="9" defaultRowHeight="15.9" customHeight="1"/>
  <cols>
    <col min="1" max="1" width="4.62962962962963" style="3" customWidth="1"/>
    <col min="2" max="2" width="69.9907407407407" style="3" customWidth="1"/>
    <col min="3" max="3" width="5.62962962962963" style="4" customWidth="1"/>
    <col min="4" max="4" width="12.0555555555556" style="5" customWidth="1"/>
    <col min="5" max="5" width="12.2037037037037" style="4" customWidth="1"/>
    <col min="6" max="8" width="8.75" style="4" customWidth="1"/>
    <col min="9" max="9" width="12.5" style="4" customWidth="1"/>
    <col min="10" max="11" width="8.75" style="4" customWidth="1"/>
    <col min="12" max="12" width="15.2962962962963" style="6" customWidth="1"/>
    <col min="13" max="13" width="15.6296296296296" style="6" customWidth="1"/>
    <col min="14" max="14" width="55.75" style="7" customWidth="1"/>
    <col min="15" max="15" width="13.75" style="4" hidden="1" customWidth="1"/>
    <col min="16" max="16" width="56.8796296296296" style="3" customWidth="1"/>
    <col min="17" max="16384" width="9" style="3"/>
  </cols>
  <sheetData>
    <row r="1" ht="33" customHeight="1" spans="1:14">
      <c r="A1" s="8" t="s">
        <v>40</v>
      </c>
      <c r="B1" s="8"/>
      <c r="C1" s="8"/>
      <c r="D1" s="9"/>
      <c r="E1" s="8"/>
      <c r="F1" s="8"/>
      <c r="G1" s="8"/>
      <c r="H1" s="8"/>
      <c r="I1" s="8"/>
      <c r="J1" s="8"/>
      <c r="K1" s="8"/>
      <c r="L1" s="30"/>
      <c r="M1" s="30"/>
      <c r="N1" s="8"/>
    </row>
    <row r="2" ht="15" customHeight="1" spans="1:14">
      <c r="A2" s="10" t="s">
        <v>41</v>
      </c>
      <c r="B2" s="10"/>
      <c r="C2" s="10"/>
      <c r="D2" s="11"/>
      <c r="E2" s="10"/>
      <c r="F2" s="10"/>
      <c r="G2" s="10"/>
      <c r="H2" s="10"/>
      <c r="I2" s="10"/>
      <c r="J2" s="10"/>
      <c r="K2" s="10"/>
      <c r="L2" s="31"/>
      <c r="M2" s="31"/>
      <c r="N2" s="32"/>
    </row>
    <row r="3" s="1" customFormat="1" ht="33" customHeight="1" spans="1:15">
      <c r="A3" s="12" t="s">
        <v>2</v>
      </c>
      <c r="B3" s="12" t="s">
        <v>3</v>
      </c>
      <c r="C3" s="12" t="s">
        <v>4</v>
      </c>
      <c r="D3" s="13" t="s">
        <v>42</v>
      </c>
      <c r="E3" s="12" t="s">
        <v>43</v>
      </c>
      <c r="F3" s="12" t="s">
        <v>44</v>
      </c>
      <c r="G3" s="12" t="s">
        <v>45</v>
      </c>
      <c r="H3" s="12" t="s">
        <v>46</v>
      </c>
      <c r="I3" s="12" t="s">
        <v>47</v>
      </c>
      <c r="J3" s="12" t="s">
        <v>48</v>
      </c>
      <c r="K3" s="12" t="s">
        <v>49</v>
      </c>
      <c r="L3" s="33" t="s">
        <v>50</v>
      </c>
      <c r="M3" s="33" t="s">
        <v>37</v>
      </c>
      <c r="N3" s="12" t="s">
        <v>51</v>
      </c>
      <c r="O3" s="34"/>
    </row>
    <row r="4" ht="45" customHeight="1" spans="1:14">
      <c r="A4" s="14" t="s">
        <v>52</v>
      </c>
      <c r="B4" s="14" t="s">
        <v>53</v>
      </c>
      <c r="C4" s="15"/>
      <c r="D4" s="16"/>
      <c r="E4" s="15"/>
      <c r="F4" s="15"/>
      <c r="G4" s="15"/>
      <c r="H4" s="15"/>
      <c r="I4" s="15"/>
      <c r="J4" s="15"/>
      <c r="K4" s="15"/>
      <c r="L4" s="35"/>
      <c r="M4" s="35"/>
      <c r="N4" s="36"/>
    </row>
    <row r="5" ht="28" customHeight="1" spans="1:14">
      <c r="A5" s="14">
        <v>1</v>
      </c>
      <c r="B5" s="17" t="s">
        <v>54</v>
      </c>
      <c r="C5" s="18" t="s">
        <v>18</v>
      </c>
      <c r="D5" s="19">
        <f>1102.32</f>
        <v>1102.32</v>
      </c>
      <c r="E5" s="15"/>
      <c r="F5" s="15"/>
      <c r="G5" s="15"/>
      <c r="H5" s="15"/>
      <c r="I5" s="15"/>
      <c r="J5" s="15"/>
      <c r="K5" s="15"/>
      <c r="L5" s="35"/>
      <c r="M5" s="35">
        <f t="shared" ref="M5:M10" si="0">D5*L5</f>
        <v>0</v>
      </c>
      <c r="N5" s="37" t="s">
        <v>55</v>
      </c>
    </row>
    <row r="6" ht="28" customHeight="1" spans="1:14">
      <c r="A6" s="14"/>
      <c r="B6" s="17" t="s">
        <v>56</v>
      </c>
      <c r="C6" s="18" t="s">
        <v>22</v>
      </c>
      <c r="D6" s="20">
        <v>3950.0456</v>
      </c>
      <c r="E6" s="18"/>
      <c r="F6" s="18"/>
      <c r="G6" s="18"/>
      <c r="H6" s="18"/>
      <c r="I6" s="18"/>
      <c r="J6" s="18"/>
      <c r="K6" s="18"/>
      <c r="L6" s="38"/>
      <c r="M6" s="35">
        <f t="shared" si="0"/>
        <v>0</v>
      </c>
      <c r="N6" s="39"/>
    </row>
    <row r="7" ht="28" customHeight="1" spans="1:14">
      <c r="A7" s="14"/>
      <c r="B7" s="17" t="s">
        <v>57</v>
      </c>
      <c r="C7" s="18" t="s">
        <v>18</v>
      </c>
      <c r="D7" s="20">
        <f>1269.12</f>
        <v>1269.12</v>
      </c>
      <c r="E7" s="18"/>
      <c r="F7" s="18"/>
      <c r="G7" s="18"/>
      <c r="H7" s="18"/>
      <c r="I7" s="18"/>
      <c r="J7" s="18"/>
      <c r="K7" s="18"/>
      <c r="L7" s="38"/>
      <c r="M7" s="35">
        <f t="shared" si="0"/>
        <v>0</v>
      </c>
      <c r="N7" s="39"/>
    </row>
    <row r="8" ht="28" customHeight="1" spans="1:15">
      <c r="A8" s="14">
        <v>3</v>
      </c>
      <c r="B8" s="17" t="s">
        <v>58</v>
      </c>
      <c r="C8" s="18" t="s">
        <v>18</v>
      </c>
      <c r="D8" s="20">
        <f>21.97</f>
        <v>21.97</v>
      </c>
      <c r="E8" s="18"/>
      <c r="F8" s="18"/>
      <c r="G8" s="18"/>
      <c r="H8" s="18"/>
      <c r="I8" s="18"/>
      <c r="J8" s="18"/>
      <c r="K8" s="18"/>
      <c r="L8" s="38"/>
      <c r="M8" s="35">
        <f t="shared" si="0"/>
        <v>0</v>
      </c>
      <c r="N8" s="39"/>
      <c r="O8" s="4" t="e">
        <f>#REF!-#REF!</f>
        <v>#REF!</v>
      </c>
    </row>
    <row r="9" ht="128" customHeight="1" spans="1:14">
      <c r="A9" s="14">
        <v>4</v>
      </c>
      <c r="B9" s="17" t="s">
        <v>59</v>
      </c>
      <c r="C9" s="18" t="s">
        <v>18</v>
      </c>
      <c r="D9" s="20">
        <f>0.83</f>
        <v>0.83</v>
      </c>
      <c r="E9" s="18"/>
      <c r="F9" s="18"/>
      <c r="G9" s="18"/>
      <c r="H9" s="18"/>
      <c r="I9" s="18"/>
      <c r="J9" s="18"/>
      <c r="K9" s="18"/>
      <c r="L9" s="38"/>
      <c r="M9" s="35">
        <f t="shared" si="0"/>
        <v>0</v>
      </c>
      <c r="N9" s="40"/>
    </row>
    <row r="10" ht="120" customHeight="1" spans="1:15">
      <c r="A10" s="14">
        <v>5</v>
      </c>
      <c r="B10" s="17" t="s">
        <v>60</v>
      </c>
      <c r="C10" s="18" t="s">
        <v>18</v>
      </c>
      <c r="D10" s="20">
        <v>29941.05</v>
      </c>
      <c r="E10" s="18"/>
      <c r="F10" s="18"/>
      <c r="G10" s="18"/>
      <c r="H10" s="18"/>
      <c r="I10" s="18"/>
      <c r="J10" s="18"/>
      <c r="K10" s="18"/>
      <c r="L10" s="38"/>
      <c r="M10" s="35">
        <f t="shared" si="0"/>
        <v>0</v>
      </c>
      <c r="N10" s="41" t="s">
        <v>61</v>
      </c>
      <c r="O10" s="4" t="e">
        <f>#REF!-#REF!</f>
        <v>#REF!</v>
      </c>
    </row>
    <row r="11" ht="171" customHeight="1" spans="1:15">
      <c r="A11" s="14">
        <v>6</v>
      </c>
      <c r="B11" s="21" t="s">
        <v>62</v>
      </c>
      <c r="C11" s="18" t="s">
        <v>18</v>
      </c>
      <c r="D11" s="20">
        <v>193.73</v>
      </c>
      <c r="E11" s="18"/>
      <c r="F11" s="18"/>
      <c r="G11" s="18"/>
      <c r="H11" s="18"/>
      <c r="I11" s="18"/>
      <c r="J11" s="18"/>
      <c r="K11" s="18"/>
      <c r="L11" s="38"/>
      <c r="M11" s="35"/>
      <c r="N11" s="42" t="s">
        <v>63</v>
      </c>
      <c r="O11" s="4" t="e">
        <f>#REF!-#REF!</f>
        <v>#REF!</v>
      </c>
    </row>
    <row r="12" ht="148" customHeight="1" spans="1:14">
      <c r="A12" s="14"/>
      <c r="B12" s="21" t="s">
        <v>64</v>
      </c>
      <c r="C12" s="18" t="s">
        <v>65</v>
      </c>
      <c r="D12" s="20">
        <v>3657</v>
      </c>
      <c r="E12" s="18"/>
      <c r="F12" s="18"/>
      <c r="G12" s="18"/>
      <c r="H12" s="18"/>
      <c r="I12" s="18"/>
      <c r="J12" s="18"/>
      <c r="K12" s="18"/>
      <c r="L12" s="38"/>
      <c r="M12" s="35">
        <f t="shared" ref="M12:M14" si="1">D12*L12</f>
        <v>0</v>
      </c>
      <c r="N12" s="42"/>
    </row>
    <row r="13" ht="68" customHeight="1" spans="1:14">
      <c r="A13" s="14"/>
      <c r="B13" s="21" t="s">
        <v>15</v>
      </c>
      <c r="C13" s="18" t="s">
        <v>16</v>
      </c>
      <c r="D13" s="20">
        <v>34790</v>
      </c>
      <c r="E13" s="18"/>
      <c r="F13" s="18"/>
      <c r="G13" s="18"/>
      <c r="H13" s="18"/>
      <c r="I13" s="18"/>
      <c r="J13" s="18"/>
      <c r="K13" s="18"/>
      <c r="L13" s="38"/>
      <c r="M13" s="35">
        <f t="shared" si="1"/>
        <v>0</v>
      </c>
      <c r="N13" s="42"/>
    </row>
    <row r="14" ht="68" customHeight="1" spans="1:14">
      <c r="A14" s="14"/>
      <c r="B14" s="21" t="s">
        <v>66</v>
      </c>
      <c r="C14" s="18" t="s">
        <v>22</v>
      </c>
      <c r="D14" s="20">
        <v>7003.67</v>
      </c>
      <c r="E14" s="18"/>
      <c r="F14" s="18"/>
      <c r="G14" s="18"/>
      <c r="H14" s="18"/>
      <c r="I14" s="18"/>
      <c r="J14" s="18"/>
      <c r="K14" s="18"/>
      <c r="L14" s="38"/>
      <c r="M14" s="35">
        <f t="shared" si="1"/>
        <v>0</v>
      </c>
      <c r="N14" s="42"/>
    </row>
    <row r="15" ht="31" customHeight="1" spans="1:14">
      <c r="A15" s="14">
        <v>7</v>
      </c>
      <c r="B15" s="22" t="s">
        <v>67</v>
      </c>
      <c r="C15" s="18"/>
      <c r="D15" s="20"/>
      <c r="E15" s="18"/>
      <c r="F15" s="18"/>
      <c r="G15" s="18"/>
      <c r="H15" s="18"/>
      <c r="I15" s="18"/>
      <c r="J15" s="18"/>
      <c r="K15" s="18"/>
      <c r="L15" s="38"/>
      <c r="M15" s="35"/>
      <c r="N15" s="42"/>
    </row>
    <row r="16" ht="123" customHeight="1" spans="1:15">
      <c r="A16" s="14">
        <v>8</v>
      </c>
      <c r="B16" s="21" t="s">
        <v>68</v>
      </c>
      <c r="C16" s="18" t="s">
        <v>22</v>
      </c>
      <c r="D16" s="20">
        <v>11264.11</v>
      </c>
      <c r="E16" s="18"/>
      <c r="F16" s="18"/>
      <c r="G16" s="18"/>
      <c r="H16" s="18"/>
      <c r="I16" s="18"/>
      <c r="J16" s="18"/>
      <c r="K16" s="18"/>
      <c r="L16" s="38"/>
      <c r="M16" s="35">
        <f t="shared" ref="M16:M18" si="2">D16*L16</f>
        <v>0</v>
      </c>
      <c r="N16" s="43" t="s">
        <v>69</v>
      </c>
      <c r="O16" s="4" t="e">
        <f>#REF!-#REF!</f>
        <v>#REF!</v>
      </c>
    </row>
    <row r="17" ht="123" customHeight="1" spans="1:14">
      <c r="A17" s="14"/>
      <c r="B17" s="21" t="s">
        <v>70</v>
      </c>
      <c r="C17" s="18" t="s">
        <v>22</v>
      </c>
      <c r="D17" s="20">
        <f>4304.8826+58.8749+198.4506</f>
        <v>4562.2081</v>
      </c>
      <c r="E17" s="18"/>
      <c r="F17" s="18"/>
      <c r="G17" s="18"/>
      <c r="H17" s="18"/>
      <c r="I17" s="18"/>
      <c r="J17" s="18"/>
      <c r="K17" s="18"/>
      <c r="L17" s="38"/>
      <c r="M17" s="35">
        <f t="shared" si="2"/>
        <v>0</v>
      </c>
      <c r="N17" s="43"/>
    </row>
    <row r="18" ht="123" customHeight="1" spans="1:14">
      <c r="A18" s="14"/>
      <c r="B18" s="21" t="s">
        <v>71</v>
      </c>
      <c r="C18" s="18" t="s">
        <v>22</v>
      </c>
      <c r="D18" s="20">
        <f>223*0.2*0.2</f>
        <v>8.92</v>
      </c>
      <c r="E18" s="18"/>
      <c r="F18" s="18"/>
      <c r="G18" s="18"/>
      <c r="H18" s="18"/>
      <c r="I18" s="18"/>
      <c r="J18" s="18"/>
      <c r="K18" s="18"/>
      <c r="L18" s="38"/>
      <c r="M18" s="35">
        <f t="shared" si="2"/>
        <v>0</v>
      </c>
      <c r="N18" s="43"/>
    </row>
    <row r="19" ht="35" customHeight="1" spans="1:14">
      <c r="A19" s="14">
        <v>9</v>
      </c>
      <c r="B19" s="22" t="s">
        <v>72</v>
      </c>
      <c r="C19" s="18"/>
      <c r="D19" s="20"/>
      <c r="E19" s="18"/>
      <c r="F19" s="18"/>
      <c r="G19" s="18"/>
      <c r="H19" s="18"/>
      <c r="I19" s="18"/>
      <c r="J19" s="18"/>
      <c r="K19" s="18"/>
      <c r="L19" s="38"/>
      <c r="M19" s="35"/>
      <c r="N19" s="43"/>
    </row>
    <row r="20" ht="66" customHeight="1" spans="1:14">
      <c r="A20" s="14">
        <v>10</v>
      </c>
      <c r="B20" s="21" t="s">
        <v>73</v>
      </c>
      <c r="C20" s="18" t="s">
        <v>22</v>
      </c>
      <c r="D20" s="20">
        <f>(26774.43+22859.71)</f>
        <v>49634.14</v>
      </c>
      <c r="E20" s="18"/>
      <c r="F20" s="18"/>
      <c r="G20" s="18"/>
      <c r="H20" s="18"/>
      <c r="I20" s="18"/>
      <c r="J20" s="18"/>
      <c r="K20" s="18"/>
      <c r="L20" s="38"/>
      <c r="M20" s="35">
        <f t="shared" ref="M20:M30" si="3">D20*L20</f>
        <v>0</v>
      </c>
      <c r="N20" s="43" t="s">
        <v>74</v>
      </c>
    </row>
    <row r="21" ht="66" customHeight="1" spans="1:14">
      <c r="A21" s="14">
        <v>11</v>
      </c>
      <c r="B21" s="21" t="s">
        <v>75</v>
      </c>
      <c r="C21" s="18" t="s">
        <v>22</v>
      </c>
      <c r="D21" s="20">
        <f>661.4</f>
        <v>661.4</v>
      </c>
      <c r="E21" s="18"/>
      <c r="F21" s="18"/>
      <c r="G21" s="18"/>
      <c r="H21" s="18"/>
      <c r="I21" s="18"/>
      <c r="J21" s="18"/>
      <c r="K21" s="18"/>
      <c r="L21" s="38"/>
      <c r="M21" s="35">
        <f t="shared" si="3"/>
        <v>0</v>
      </c>
      <c r="N21" s="43" t="s">
        <v>74</v>
      </c>
    </row>
    <row r="22" ht="66" customHeight="1" spans="1:14">
      <c r="A22" s="14">
        <v>13</v>
      </c>
      <c r="B22" s="21" t="s">
        <v>76</v>
      </c>
      <c r="C22" s="18" t="s">
        <v>18</v>
      </c>
      <c r="D22" s="20">
        <v>128.775</v>
      </c>
      <c r="E22" s="18"/>
      <c r="F22" s="18"/>
      <c r="G22" s="18"/>
      <c r="H22" s="18"/>
      <c r="I22" s="18"/>
      <c r="J22" s="18"/>
      <c r="K22" s="18"/>
      <c r="L22" s="38"/>
      <c r="M22" s="35">
        <f t="shared" si="3"/>
        <v>0</v>
      </c>
      <c r="N22" s="43" t="s">
        <v>77</v>
      </c>
    </row>
    <row r="23" ht="66" customHeight="1" spans="1:14">
      <c r="A23" s="14">
        <v>14</v>
      </c>
      <c r="B23" s="21" t="s">
        <v>78</v>
      </c>
      <c r="C23" s="18" t="s">
        <v>18</v>
      </c>
      <c r="D23" s="20">
        <v>177.646</v>
      </c>
      <c r="E23" s="18"/>
      <c r="F23" s="18"/>
      <c r="G23" s="18"/>
      <c r="H23" s="18"/>
      <c r="I23" s="18"/>
      <c r="J23" s="18"/>
      <c r="K23" s="18"/>
      <c r="L23" s="38"/>
      <c r="M23" s="35">
        <f t="shared" si="3"/>
        <v>0</v>
      </c>
      <c r="N23" s="43" t="s">
        <v>74</v>
      </c>
    </row>
    <row r="24" ht="66" customHeight="1" spans="1:14">
      <c r="A24" s="14"/>
      <c r="B24" s="21" t="s">
        <v>79</v>
      </c>
      <c r="C24" s="18" t="s">
        <v>22</v>
      </c>
      <c r="D24" s="20">
        <v>1221.87</v>
      </c>
      <c r="E24" s="18"/>
      <c r="F24" s="18"/>
      <c r="G24" s="18"/>
      <c r="H24" s="18"/>
      <c r="I24" s="18"/>
      <c r="J24" s="18"/>
      <c r="K24" s="18"/>
      <c r="L24" s="38"/>
      <c r="M24" s="35">
        <f t="shared" si="3"/>
        <v>0</v>
      </c>
      <c r="N24" s="43"/>
    </row>
    <row r="25" ht="125" customHeight="1" spans="1:14">
      <c r="A25" s="14"/>
      <c r="B25" s="21" t="s">
        <v>80</v>
      </c>
      <c r="C25" s="18" t="s">
        <v>22</v>
      </c>
      <c r="D25" s="20">
        <v>17997.59</v>
      </c>
      <c r="E25" s="18"/>
      <c r="F25" s="18"/>
      <c r="G25" s="18"/>
      <c r="H25" s="18"/>
      <c r="I25" s="18"/>
      <c r="J25" s="18"/>
      <c r="K25" s="18"/>
      <c r="L25" s="38"/>
      <c r="M25" s="35">
        <f t="shared" si="3"/>
        <v>0</v>
      </c>
      <c r="N25" s="43"/>
    </row>
    <row r="26" ht="66" customHeight="1" spans="1:14">
      <c r="A26" s="14">
        <v>15</v>
      </c>
      <c r="B26" s="21" t="s">
        <v>81</v>
      </c>
      <c r="C26" s="18" t="s">
        <v>22</v>
      </c>
      <c r="D26" s="20">
        <f>(684.27+525.73+60.43+238.97+251.15)</f>
        <v>1760.55</v>
      </c>
      <c r="E26" s="18"/>
      <c r="F26" s="18"/>
      <c r="G26" s="18"/>
      <c r="H26" s="18"/>
      <c r="I26" s="18"/>
      <c r="J26" s="18"/>
      <c r="K26" s="18"/>
      <c r="L26" s="38"/>
      <c r="M26" s="35">
        <f t="shared" si="3"/>
        <v>0</v>
      </c>
      <c r="N26" s="43" t="s">
        <v>74</v>
      </c>
    </row>
    <row r="27" ht="66" customHeight="1" spans="1:14">
      <c r="A27" s="14">
        <v>16</v>
      </c>
      <c r="B27" s="21" t="s">
        <v>82</v>
      </c>
      <c r="C27" s="18" t="s">
        <v>22</v>
      </c>
      <c r="D27" s="20">
        <v>455.04</v>
      </c>
      <c r="E27" s="18"/>
      <c r="F27" s="18"/>
      <c r="G27" s="18"/>
      <c r="H27" s="18"/>
      <c r="I27" s="18"/>
      <c r="J27" s="18"/>
      <c r="K27" s="18"/>
      <c r="L27" s="38"/>
      <c r="M27" s="35">
        <f t="shared" si="3"/>
        <v>0</v>
      </c>
      <c r="N27" s="43" t="s">
        <v>74</v>
      </c>
    </row>
    <row r="28" ht="100" customHeight="1" spans="1:14">
      <c r="A28" s="14">
        <v>17</v>
      </c>
      <c r="B28" s="21" t="s">
        <v>83</v>
      </c>
      <c r="C28" s="18" t="s">
        <v>22</v>
      </c>
      <c r="D28" s="20">
        <v>551.23</v>
      </c>
      <c r="E28" s="18"/>
      <c r="F28" s="18"/>
      <c r="G28" s="18"/>
      <c r="H28" s="18"/>
      <c r="I28" s="18"/>
      <c r="J28" s="18"/>
      <c r="K28" s="18"/>
      <c r="L28" s="38"/>
      <c r="M28" s="35">
        <f t="shared" si="3"/>
        <v>0</v>
      </c>
      <c r="N28" s="43" t="s">
        <v>84</v>
      </c>
    </row>
    <row r="29" ht="43" customHeight="1" spans="1:14">
      <c r="A29" s="14">
        <v>18</v>
      </c>
      <c r="B29" s="21" t="s">
        <v>85</v>
      </c>
      <c r="C29" s="18" t="s">
        <v>22</v>
      </c>
      <c r="D29" s="20">
        <v>136.37</v>
      </c>
      <c r="E29" s="18"/>
      <c r="F29" s="18"/>
      <c r="G29" s="18"/>
      <c r="H29" s="18"/>
      <c r="I29" s="18"/>
      <c r="J29" s="18"/>
      <c r="K29" s="18"/>
      <c r="L29" s="38"/>
      <c r="M29" s="35">
        <f t="shared" si="3"/>
        <v>0</v>
      </c>
      <c r="N29" s="43" t="s">
        <v>77</v>
      </c>
    </row>
    <row r="30" ht="56" customHeight="1" spans="1:14">
      <c r="A30" s="14">
        <v>19</v>
      </c>
      <c r="B30" s="21" t="s">
        <v>86</v>
      </c>
      <c r="C30" s="18" t="s">
        <v>22</v>
      </c>
      <c r="D30" s="20">
        <v>478.92</v>
      </c>
      <c r="E30" s="18"/>
      <c r="F30" s="18"/>
      <c r="G30" s="18"/>
      <c r="H30" s="18"/>
      <c r="I30" s="18"/>
      <c r="J30" s="18"/>
      <c r="K30" s="18"/>
      <c r="L30" s="38"/>
      <c r="M30" s="35">
        <f t="shared" si="3"/>
        <v>0</v>
      </c>
      <c r="N30" s="43" t="s">
        <v>84</v>
      </c>
    </row>
    <row r="31" ht="43" customHeight="1" spans="1:14">
      <c r="A31" s="14">
        <v>20</v>
      </c>
      <c r="B31" s="22" t="s">
        <v>87</v>
      </c>
      <c r="C31" s="18"/>
      <c r="D31" s="20"/>
      <c r="E31" s="18"/>
      <c r="F31" s="18"/>
      <c r="G31" s="18"/>
      <c r="H31" s="18"/>
      <c r="I31" s="18"/>
      <c r="J31" s="18"/>
      <c r="K31" s="18"/>
      <c r="L31" s="38"/>
      <c r="M31" s="35"/>
      <c r="N31" s="43"/>
    </row>
    <row r="32" ht="124.8" spans="1:14">
      <c r="A32" s="14">
        <v>21</v>
      </c>
      <c r="B32" s="21" t="s">
        <v>88</v>
      </c>
      <c r="C32" s="18" t="s">
        <v>22</v>
      </c>
      <c r="D32" s="20">
        <f>26897.66-3747.23</f>
        <v>23150.43</v>
      </c>
      <c r="E32" s="18"/>
      <c r="F32" s="18"/>
      <c r="G32" s="18"/>
      <c r="H32" s="18"/>
      <c r="I32" s="18"/>
      <c r="J32" s="18"/>
      <c r="K32" s="18"/>
      <c r="L32" s="38"/>
      <c r="M32" s="35">
        <f t="shared" ref="M32:M38" si="4">D32*L32</f>
        <v>0</v>
      </c>
      <c r="N32" s="43" t="s">
        <v>89</v>
      </c>
    </row>
    <row r="33" ht="140.4" spans="1:14">
      <c r="A33" s="14">
        <v>22</v>
      </c>
      <c r="B33" s="21" t="s">
        <v>90</v>
      </c>
      <c r="C33" s="18" t="s">
        <v>22</v>
      </c>
      <c r="D33" s="20">
        <f>2782.86</f>
        <v>2782.86</v>
      </c>
      <c r="E33" s="18"/>
      <c r="F33" s="18"/>
      <c r="G33" s="18"/>
      <c r="H33" s="18"/>
      <c r="I33" s="18"/>
      <c r="J33" s="18"/>
      <c r="K33" s="18"/>
      <c r="L33" s="38"/>
      <c r="M33" s="35">
        <f t="shared" si="4"/>
        <v>0</v>
      </c>
      <c r="N33" s="43" t="s">
        <v>91</v>
      </c>
    </row>
    <row r="34" ht="45" customHeight="1" spans="1:14">
      <c r="A34" s="14">
        <v>23</v>
      </c>
      <c r="B34" s="21" t="s">
        <v>92</v>
      </c>
      <c r="C34" s="18" t="s">
        <v>22</v>
      </c>
      <c r="D34" s="20">
        <f>62.16</f>
        <v>62.16</v>
      </c>
      <c r="E34" s="18"/>
      <c r="F34" s="18"/>
      <c r="G34" s="18"/>
      <c r="H34" s="18"/>
      <c r="I34" s="18"/>
      <c r="J34" s="18"/>
      <c r="K34" s="18"/>
      <c r="L34" s="38"/>
      <c r="M34" s="35">
        <f t="shared" si="4"/>
        <v>0</v>
      </c>
      <c r="N34" s="43" t="s">
        <v>93</v>
      </c>
    </row>
    <row r="35" ht="66" customHeight="1" spans="1:14">
      <c r="A35" s="14">
        <v>24</v>
      </c>
      <c r="B35" s="21" t="s">
        <v>94</v>
      </c>
      <c r="C35" s="18" t="s">
        <v>22</v>
      </c>
      <c r="D35" s="20">
        <f>441.03</f>
        <v>441.03</v>
      </c>
      <c r="E35" s="18"/>
      <c r="F35" s="18"/>
      <c r="G35" s="18"/>
      <c r="H35" s="18"/>
      <c r="I35" s="18"/>
      <c r="J35" s="18"/>
      <c r="K35" s="18"/>
      <c r="M35" s="35">
        <f t="shared" si="4"/>
        <v>0</v>
      </c>
      <c r="N35" s="43" t="s">
        <v>95</v>
      </c>
    </row>
    <row r="36" ht="109.2" spans="1:14">
      <c r="A36" s="14">
        <v>25</v>
      </c>
      <c r="B36" s="21" t="s">
        <v>96</v>
      </c>
      <c r="C36" s="18" t="s">
        <v>22</v>
      </c>
      <c r="D36" s="20">
        <f>484.28</f>
        <v>484.28</v>
      </c>
      <c r="E36" s="18"/>
      <c r="F36" s="18"/>
      <c r="G36" s="18"/>
      <c r="H36" s="18"/>
      <c r="I36" s="18"/>
      <c r="J36" s="18"/>
      <c r="K36" s="18"/>
      <c r="L36" s="38"/>
      <c r="M36" s="35">
        <f t="shared" si="4"/>
        <v>0</v>
      </c>
      <c r="N36" s="43" t="s">
        <v>97</v>
      </c>
    </row>
    <row r="37" s="2" customFormat="1" ht="43" customHeight="1" spans="1:15">
      <c r="A37" s="14">
        <v>26</v>
      </c>
      <c r="B37" s="21" t="s">
        <v>98</v>
      </c>
      <c r="C37" s="18" t="s">
        <v>22</v>
      </c>
      <c r="D37" s="20">
        <f>4562.21</f>
        <v>4562.21</v>
      </c>
      <c r="E37" s="18"/>
      <c r="F37" s="18"/>
      <c r="G37" s="18"/>
      <c r="H37" s="18"/>
      <c r="I37" s="18"/>
      <c r="J37" s="18"/>
      <c r="K37" s="18"/>
      <c r="L37" s="38"/>
      <c r="M37" s="35">
        <f t="shared" si="4"/>
        <v>0</v>
      </c>
      <c r="N37" s="43" t="s">
        <v>93</v>
      </c>
      <c r="O37" s="4"/>
    </row>
    <row r="38" s="3" customFormat="1" ht="69" customHeight="1" spans="1:15">
      <c r="A38" s="14">
        <v>32</v>
      </c>
      <c r="B38" s="23" t="s">
        <v>99</v>
      </c>
      <c r="C38" s="18" t="s">
        <v>22</v>
      </c>
      <c r="D38" s="20">
        <f>22025.28</f>
        <v>22025.28</v>
      </c>
      <c r="E38" s="18"/>
      <c r="F38" s="18"/>
      <c r="G38" s="18"/>
      <c r="H38" s="18"/>
      <c r="I38" s="18"/>
      <c r="J38" s="18"/>
      <c r="K38" s="18"/>
      <c r="L38" s="35"/>
      <c r="M38" s="35">
        <f t="shared" si="4"/>
        <v>0</v>
      </c>
      <c r="N38" s="42"/>
      <c r="O38" s="4" t="e">
        <f>#REF!-#REF!</f>
        <v>#REF!</v>
      </c>
    </row>
    <row r="39" s="3" customFormat="1" ht="39" customHeight="1" spans="1:15">
      <c r="A39" s="24" t="s">
        <v>100</v>
      </c>
      <c r="B39" s="25" t="s">
        <v>101</v>
      </c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44"/>
      <c r="O39" s="4" t="e">
        <f>#REF!-#REF!</f>
        <v>#REF!</v>
      </c>
    </row>
    <row r="40" ht="108" customHeight="1" spans="1:15">
      <c r="A40" s="14">
        <v>33</v>
      </c>
      <c r="B40" s="21" t="s">
        <v>102</v>
      </c>
      <c r="C40" s="18" t="s">
        <v>18</v>
      </c>
      <c r="D40" s="20">
        <f>SUM(E40:K40)</f>
        <v>6130.43</v>
      </c>
      <c r="E40" s="27">
        <v>1646.69</v>
      </c>
      <c r="F40" s="18">
        <v>952.87</v>
      </c>
      <c r="G40" s="18">
        <v>1386.82</v>
      </c>
      <c r="H40" s="18">
        <v>951.33</v>
      </c>
      <c r="I40" s="18">
        <v>1188.74</v>
      </c>
      <c r="J40" s="18">
        <v>1.99</v>
      </c>
      <c r="K40" s="18">
        <v>1.99</v>
      </c>
      <c r="L40" s="38"/>
      <c r="M40" s="35">
        <f t="shared" ref="M40:M49" si="5">D40*L40</f>
        <v>0</v>
      </c>
      <c r="N40" s="42" t="s">
        <v>103</v>
      </c>
      <c r="O40" s="4" t="e">
        <f>#REF!-#REF!</f>
        <v>#REF!</v>
      </c>
    </row>
    <row r="41" ht="53" customHeight="1" spans="1:15">
      <c r="A41" s="14">
        <v>34</v>
      </c>
      <c r="B41" s="21" t="s">
        <v>104</v>
      </c>
      <c r="C41" s="18" t="s">
        <v>18</v>
      </c>
      <c r="D41" s="20">
        <f t="shared" ref="D41:D47" si="6">SUM(E41:K41)</f>
        <v>2088.32</v>
      </c>
      <c r="E41" s="27">
        <v>209.94</v>
      </c>
      <c r="F41" s="18">
        <v>158.22</v>
      </c>
      <c r="G41" s="18">
        <v>207.82</v>
      </c>
      <c r="H41" s="18">
        <v>286.82</v>
      </c>
      <c r="I41" s="18">
        <v>1212.48</v>
      </c>
      <c r="J41" s="18">
        <v>6.52</v>
      </c>
      <c r="K41" s="18">
        <v>6.52</v>
      </c>
      <c r="L41" s="38"/>
      <c r="M41" s="35">
        <f t="shared" si="5"/>
        <v>0</v>
      </c>
      <c r="N41" s="42" t="s">
        <v>105</v>
      </c>
      <c r="O41" s="4" t="e">
        <f>#REF!-#REF!</f>
        <v>#REF!</v>
      </c>
    </row>
    <row r="42" ht="53" customHeight="1" spans="1:14">
      <c r="A42" s="14">
        <v>35</v>
      </c>
      <c r="B42" s="21" t="s">
        <v>106</v>
      </c>
      <c r="C42" s="18" t="s">
        <v>18</v>
      </c>
      <c r="D42" s="20">
        <f t="shared" si="6"/>
        <v>5858.69</v>
      </c>
      <c r="E42" s="27">
        <v>720.81</v>
      </c>
      <c r="F42" s="18">
        <v>579.19</v>
      </c>
      <c r="G42" s="18">
        <v>710.97</v>
      </c>
      <c r="H42" s="18">
        <v>629.73</v>
      </c>
      <c r="I42" s="18">
        <v>3216.17</v>
      </c>
      <c r="J42" s="18">
        <v>0.91</v>
      </c>
      <c r="K42" s="18">
        <v>0.91</v>
      </c>
      <c r="L42" s="38"/>
      <c r="M42" s="35">
        <f t="shared" si="5"/>
        <v>0</v>
      </c>
      <c r="N42" s="42"/>
    </row>
    <row r="43" ht="53" customHeight="1" spans="1:14">
      <c r="A43" s="14">
        <v>36</v>
      </c>
      <c r="B43" s="21" t="s">
        <v>107</v>
      </c>
      <c r="C43" s="18" t="s">
        <v>18</v>
      </c>
      <c r="D43" s="20">
        <f t="shared" si="6"/>
        <v>73.34</v>
      </c>
      <c r="E43" s="27">
        <v>21.73</v>
      </c>
      <c r="F43" s="18"/>
      <c r="G43" s="18"/>
      <c r="H43" s="18"/>
      <c r="I43" s="18">
        <v>51.61</v>
      </c>
      <c r="J43" s="18"/>
      <c r="K43" s="18"/>
      <c r="L43" s="38"/>
      <c r="M43" s="35">
        <f t="shared" si="5"/>
        <v>0</v>
      </c>
      <c r="N43" s="42"/>
    </row>
    <row r="44" ht="53" customHeight="1" spans="1:14">
      <c r="A44" s="14">
        <v>37</v>
      </c>
      <c r="B44" s="21" t="s">
        <v>108</v>
      </c>
      <c r="C44" s="18" t="s">
        <v>18</v>
      </c>
      <c r="D44" s="20">
        <f t="shared" si="6"/>
        <v>129.06</v>
      </c>
      <c r="E44" s="27">
        <v>28.04</v>
      </c>
      <c r="F44" s="18">
        <v>19.92</v>
      </c>
      <c r="G44" s="18">
        <v>23.05</v>
      </c>
      <c r="H44" s="18">
        <v>11.96</v>
      </c>
      <c r="I44" s="18">
        <v>45.85</v>
      </c>
      <c r="J44" s="18">
        <v>0.17</v>
      </c>
      <c r="K44" s="18">
        <v>0.07</v>
      </c>
      <c r="L44" s="38"/>
      <c r="M44" s="35">
        <f t="shared" si="5"/>
        <v>0</v>
      </c>
      <c r="N44" s="42"/>
    </row>
    <row r="45" ht="53" customHeight="1" spans="1:14">
      <c r="A45" s="14">
        <v>38</v>
      </c>
      <c r="B45" s="21" t="s">
        <v>109</v>
      </c>
      <c r="C45" s="18" t="s">
        <v>18</v>
      </c>
      <c r="D45" s="20">
        <f t="shared" si="6"/>
        <v>7.74</v>
      </c>
      <c r="E45" s="27">
        <v>0.42</v>
      </c>
      <c r="F45" s="18">
        <v>0.69</v>
      </c>
      <c r="G45" s="18">
        <v>0.63</v>
      </c>
      <c r="H45" s="18">
        <v>0.21</v>
      </c>
      <c r="I45" s="18">
        <f>2.58+0.62</f>
        <v>3.2</v>
      </c>
      <c r="J45" s="18">
        <f>1.49+0.55</f>
        <v>2.04</v>
      </c>
      <c r="K45" s="18">
        <v>0.55</v>
      </c>
      <c r="L45" s="38"/>
      <c r="M45" s="35">
        <f t="shared" si="5"/>
        <v>0</v>
      </c>
      <c r="N45" s="42"/>
    </row>
    <row r="46" ht="124.8" spans="1:14">
      <c r="A46" s="14">
        <v>39</v>
      </c>
      <c r="B46" s="21" t="s">
        <v>110</v>
      </c>
      <c r="C46" s="18" t="s">
        <v>18</v>
      </c>
      <c r="D46" s="20">
        <f t="shared" si="6"/>
        <v>32074.88</v>
      </c>
      <c r="E46" s="18">
        <v>7729.17</v>
      </c>
      <c r="F46" s="18">
        <v>4854.15</v>
      </c>
      <c r="G46" s="18">
        <v>6326.79</v>
      </c>
      <c r="H46" s="18">
        <v>5100.73</v>
      </c>
      <c r="I46" s="18">
        <v>7943.46</v>
      </c>
      <c r="J46" s="18">
        <v>57.6</v>
      </c>
      <c r="K46" s="18">
        <v>62.98</v>
      </c>
      <c r="L46" s="38"/>
      <c r="M46" s="35">
        <f t="shared" si="5"/>
        <v>0</v>
      </c>
      <c r="N46" s="42" t="s">
        <v>61</v>
      </c>
    </row>
    <row r="47" ht="60" customHeight="1" spans="1:14">
      <c r="A47" s="14"/>
      <c r="B47" s="21" t="s">
        <v>111</v>
      </c>
      <c r="C47" s="18" t="s">
        <v>65</v>
      </c>
      <c r="D47" s="20">
        <f>E47+F47+G47+H47+I47+J47+K47</f>
        <v>5780.542</v>
      </c>
      <c r="E47" s="18">
        <v>1431.995</v>
      </c>
      <c r="F47" s="18">
        <v>813.418</v>
      </c>
      <c r="G47" s="18">
        <v>1105.792</v>
      </c>
      <c r="H47" s="18">
        <v>897.827</v>
      </c>
      <c r="I47" s="18">
        <v>1512.168</v>
      </c>
      <c r="J47" s="18">
        <v>9.928</v>
      </c>
      <c r="K47" s="18">
        <v>9.414</v>
      </c>
      <c r="L47" s="38"/>
      <c r="M47" s="35">
        <f t="shared" si="5"/>
        <v>0</v>
      </c>
      <c r="N47" s="42"/>
    </row>
    <row r="48" ht="60" customHeight="1" spans="1:14">
      <c r="A48" s="14"/>
      <c r="B48" s="21" t="s">
        <v>112</v>
      </c>
      <c r="C48" s="18" t="s">
        <v>16</v>
      </c>
      <c r="D48" s="20">
        <f>E48+F48+G48+H48+I48+J48+K48</f>
        <v>76861</v>
      </c>
      <c r="E48" s="18">
        <v>18719</v>
      </c>
      <c r="F48" s="18">
        <v>10082</v>
      </c>
      <c r="G48" s="18">
        <v>14010</v>
      </c>
      <c r="H48" s="18">
        <v>11235</v>
      </c>
      <c r="I48" s="18">
        <v>22447</v>
      </c>
      <c r="J48" s="18">
        <v>184</v>
      </c>
      <c r="K48" s="18">
        <v>184</v>
      </c>
      <c r="L48" s="38"/>
      <c r="M48" s="35">
        <f t="shared" si="5"/>
        <v>0</v>
      </c>
      <c r="N48" s="42"/>
    </row>
    <row r="49" ht="202.8" spans="1:15">
      <c r="A49" s="14">
        <v>40</v>
      </c>
      <c r="B49" s="21" t="s">
        <v>113</v>
      </c>
      <c r="C49" s="18" t="s">
        <v>18</v>
      </c>
      <c r="D49" s="20">
        <f>SUM(E49:K49)</f>
        <v>1354.75</v>
      </c>
      <c r="E49" s="18">
        <v>222.42</v>
      </c>
      <c r="F49" s="18">
        <v>173.62</v>
      </c>
      <c r="G49" s="18">
        <v>133.63</v>
      </c>
      <c r="H49" s="18">
        <v>158.22</v>
      </c>
      <c r="I49" s="18">
        <v>663.72</v>
      </c>
      <c r="J49" s="18">
        <f>1.5+0.07</f>
        <v>1.57</v>
      </c>
      <c r="K49" s="18">
        <v>1.57</v>
      </c>
      <c r="L49" s="38"/>
      <c r="M49" s="35">
        <f t="shared" si="5"/>
        <v>0</v>
      </c>
      <c r="N49" s="42" t="s">
        <v>63</v>
      </c>
      <c r="O49" s="4" t="e">
        <f>#REF!-#REF!</f>
        <v>#REF!</v>
      </c>
    </row>
    <row r="50" ht="50" customHeight="1" spans="1:14">
      <c r="A50" s="14">
        <v>41</v>
      </c>
      <c r="B50" s="28" t="s">
        <v>67</v>
      </c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45"/>
    </row>
    <row r="51" ht="140.4" spans="1:15">
      <c r="A51" s="14">
        <v>42</v>
      </c>
      <c r="B51" s="21" t="s">
        <v>114</v>
      </c>
      <c r="C51" s="18" t="s">
        <v>22</v>
      </c>
      <c r="D51" s="20">
        <f t="shared" ref="D51:D58" si="7">SUM(E51:K51)</f>
        <v>9290.2</v>
      </c>
      <c r="E51" s="18">
        <v>2453.63</v>
      </c>
      <c r="F51" s="18">
        <v>1534.6</v>
      </c>
      <c r="G51" s="18">
        <v>1888.84</v>
      </c>
      <c r="H51" s="18">
        <v>1464.59</v>
      </c>
      <c r="I51" s="18">
        <v>1890.12</v>
      </c>
      <c r="J51" s="18">
        <v>29.21</v>
      </c>
      <c r="K51" s="18">
        <v>29.21</v>
      </c>
      <c r="L51" s="38"/>
      <c r="M51" s="35">
        <f t="shared" ref="M51:M59" si="8">D51*L51</f>
        <v>0</v>
      </c>
      <c r="N51" s="42" t="s">
        <v>115</v>
      </c>
      <c r="O51" s="4" t="e">
        <f>#REF!-#REF!</f>
        <v>#REF!</v>
      </c>
    </row>
    <row r="52" ht="40" customHeight="1" spans="1:14">
      <c r="A52" s="14">
        <v>43</v>
      </c>
      <c r="B52" s="21" t="s">
        <v>116</v>
      </c>
      <c r="C52" s="18" t="s">
        <v>22</v>
      </c>
      <c r="D52" s="20">
        <f t="shared" si="7"/>
        <v>9290.2</v>
      </c>
      <c r="E52" s="18">
        <v>2453.63</v>
      </c>
      <c r="F52" s="18">
        <v>1534.6</v>
      </c>
      <c r="G52" s="18">
        <v>1888.84</v>
      </c>
      <c r="H52" s="18">
        <v>1464.59</v>
      </c>
      <c r="I52" s="18">
        <v>1890.12</v>
      </c>
      <c r="J52" s="18">
        <v>29.21</v>
      </c>
      <c r="K52" s="18">
        <v>29.21</v>
      </c>
      <c r="L52" s="38"/>
      <c r="M52" s="35">
        <f t="shared" si="8"/>
        <v>0</v>
      </c>
      <c r="N52" s="42" t="s">
        <v>77</v>
      </c>
    </row>
    <row r="53" ht="32" customHeight="1" spans="1:14">
      <c r="A53" s="14">
        <v>44</v>
      </c>
      <c r="B53" s="21" t="s">
        <v>117</v>
      </c>
      <c r="C53" s="18" t="s">
        <v>18</v>
      </c>
      <c r="D53" s="20">
        <f t="shared" si="7"/>
        <v>1292.871</v>
      </c>
      <c r="E53" s="18">
        <v>353.32</v>
      </c>
      <c r="F53" s="18">
        <v>220.98</v>
      </c>
      <c r="G53" s="18">
        <v>304.103</v>
      </c>
      <c r="H53" s="18">
        <v>210.901</v>
      </c>
      <c r="I53" s="18">
        <v>195.155</v>
      </c>
      <c r="J53" s="18">
        <v>4.206</v>
      </c>
      <c r="K53" s="18">
        <v>4.206</v>
      </c>
      <c r="L53" s="38"/>
      <c r="M53" s="35">
        <f t="shared" si="8"/>
        <v>0</v>
      </c>
      <c r="N53" s="42" t="s">
        <v>77</v>
      </c>
    </row>
    <row r="54" ht="93" customHeight="1" spans="1:14">
      <c r="A54" s="14">
        <v>45</v>
      </c>
      <c r="B54" s="21" t="s">
        <v>118</v>
      </c>
      <c r="C54" s="18" t="s">
        <v>22</v>
      </c>
      <c r="D54" s="20">
        <f t="shared" si="7"/>
        <v>704.26</v>
      </c>
      <c r="E54" s="18">
        <v>73.99</v>
      </c>
      <c r="F54" s="18">
        <v>75.05</v>
      </c>
      <c r="G54" s="18">
        <v>413.41</v>
      </c>
      <c r="H54" s="18">
        <v>53.51</v>
      </c>
      <c r="I54" s="18">
        <v>88.3</v>
      </c>
      <c r="J54" s="18"/>
      <c r="K54" s="18"/>
      <c r="L54" s="38"/>
      <c r="M54" s="35">
        <f t="shared" si="8"/>
        <v>0</v>
      </c>
      <c r="N54" s="42" t="s">
        <v>77</v>
      </c>
    </row>
    <row r="55" ht="87" customHeight="1" spans="1:14">
      <c r="A55" s="14">
        <v>46</v>
      </c>
      <c r="B55" s="21" t="s">
        <v>119</v>
      </c>
      <c r="C55" s="18" t="s">
        <v>22</v>
      </c>
      <c r="D55" s="20">
        <f t="shared" si="7"/>
        <v>9343.71</v>
      </c>
      <c r="E55" s="18">
        <v>2453.63</v>
      </c>
      <c r="F55" s="18">
        <v>1534.6</v>
      </c>
      <c r="G55" s="18">
        <v>1888.84</v>
      </c>
      <c r="H55" s="18">
        <v>1518.1</v>
      </c>
      <c r="I55" s="18">
        <v>1890.12</v>
      </c>
      <c r="J55" s="18">
        <v>29.21</v>
      </c>
      <c r="K55" s="18">
        <v>29.21</v>
      </c>
      <c r="L55" s="38"/>
      <c r="M55" s="35">
        <f t="shared" si="8"/>
        <v>0</v>
      </c>
      <c r="N55" s="42" t="s">
        <v>120</v>
      </c>
    </row>
    <row r="56" ht="86" customHeight="1" spans="1:14">
      <c r="A56" s="14">
        <v>47</v>
      </c>
      <c r="B56" s="21" t="s">
        <v>121</v>
      </c>
      <c r="C56" s="18" t="s">
        <v>22</v>
      </c>
      <c r="D56" s="20">
        <f t="shared" si="7"/>
        <v>130.67</v>
      </c>
      <c r="E56" s="18">
        <v>16.84</v>
      </c>
      <c r="F56" s="18">
        <v>16.67</v>
      </c>
      <c r="G56" s="18">
        <v>5.64</v>
      </c>
      <c r="H56" s="18">
        <v>7.77</v>
      </c>
      <c r="I56" s="18">
        <v>83.73</v>
      </c>
      <c r="J56" s="18">
        <v>0.01</v>
      </c>
      <c r="K56" s="18">
        <v>0.01</v>
      </c>
      <c r="L56" s="38"/>
      <c r="M56" s="35">
        <f t="shared" si="8"/>
        <v>0</v>
      </c>
      <c r="N56" s="42" t="s">
        <v>120</v>
      </c>
    </row>
    <row r="57" ht="86" customHeight="1" spans="1:14">
      <c r="A57" s="14"/>
      <c r="B57" s="21" t="s">
        <v>122</v>
      </c>
      <c r="C57" s="18" t="s">
        <v>22</v>
      </c>
      <c r="D57" s="20">
        <f t="shared" si="7"/>
        <v>1750.81</v>
      </c>
      <c r="E57" s="20">
        <v>209.16</v>
      </c>
      <c r="F57" s="18">
        <v>178.23</v>
      </c>
      <c r="G57" s="18">
        <v>434.39</v>
      </c>
      <c r="H57" s="18">
        <v>144.35</v>
      </c>
      <c r="I57" s="18">
        <v>772.28</v>
      </c>
      <c r="J57" s="18">
        <v>6.2</v>
      </c>
      <c r="K57" s="18">
        <v>6.2</v>
      </c>
      <c r="L57" s="38"/>
      <c r="M57" s="35">
        <f t="shared" si="8"/>
        <v>0</v>
      </c>
      <c r="N57" s="42"/>
    </row>
    <row r="58" ht="63" customHeight="1" spans="1:14">
      <c r="A58" s="14">
        <v>48</v>
      </c>
      <c r="B58" s="21" t="s">
        <v>123</v>
      </c>
      <c r="C58" s="18" t="s">
        <v>22</v>
      </c>
      <c r="D58" s="20">
        <f t="shared" ref="D58:D63" si="9">SUM(E58:K58)</f>
        <v>7568.62</v>
      </c>
      <c r="E58" s="18"/>
      <c r="F58" s="18"/>
      <c r="G58" s="18"/>
      <c r="H58" s="18"/>
      <c r="I58" s="18">
        <v>7521.38</v>
      </c>
      <c r="J58" s="18">
        <v>23.62</v>
      </c>
      <c r="K58" s="18">
        <f>0.27+23.35</f>
        <v>23.62</v>
      </c>
      <c r="L58" s="38"/>
      <c r="M58" s="35">
        <f t="shared" si="8"/>
        <v>0</v>
      </c>
      <c r="N58" s="42" t="s">
        <v>77</v>
      </c>
    </row>
    <row r="59" ht="118" customHeight="1" spans="1:15">
      <c r="A59" s="14">
        <v>49</v>
      </c>
      <c r="B59" s="21" t="s">
        <v>124</v>
      </c>
      <c r="C59" s="18" t="s">
        <v>125</v>
      </c>
      <c r="D59" s="20">
        <f t="shared" si="9"/>
        <v>1589.08</v>
      </c>
      <c r="E59" s="18">
        <v>225.71</v>
      </c>
      <c r="F59" s="18">
        <v>585.02</v>
      </c>
      <c r="G59" s="18">
        <v>206.98</v>
      </c>
      <c r="H59" s="18">
        <v>155.14</v>
      </c>
      <c r="I59" s="18">
        <v>351.29</v>
      </c>
      <c r="J59" s="18">
        <v>32.47</v>
      </c>
      <c r="K59" s="18">
        <v>32.47</v>
      </c>
      <c r="L59" s="38"/>
      <c r="M59" s="35">
        <f t="shared" si="8"/>
        <v>0</v>
      </c>
      <c r="N59" s="42" t="s">
        <v>126</v>
      </c>
      <c r="O59" s="4" t="e">
        <f>#REF!-#REF!</f>
        <v>#REF!</v>
      </c>
    </row>
    <row r="60" ht="34" customHeight="1" spans="1:14">
      <c r="A60" s="14">
        <v>50</v>
      </c>
      <c r="B60" s="25" t="s">
        <v>72</v>
      </c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44"/>
    </row>
    <row r="61" ht="94" customHeight="1" spans="1:14">
      <c r="A61" s="14"/>
      <c r="B61" s="21" t="s">
        <v>127</v>
      </c>
      <c r="C61" s="18" t="s">
        <v>22</v>
      </c>
      <c r="D61" s="20">
        <f t="shared" si="9"/>
        <v>6726.48</v>
      </c>
      <c r="E61" s="18">
        <v>2164.07</v>
      </c>
      <c r="F61" s="18">
        <v>1472.3</v>
      </c>
      <c r="G61" s="18">
        <v>1819.86</v>
      </c>
      <c r="H61" s="18">
        <v>1270.25</v>
      </c>
      <c r="I61" s="18"/>
      <c r="J61" s="18"/>
      <c r="K61" s="18"/>
      <c r="L61" s="38"/>
      <c r="M61" s="35">
        <f t="shared" ref="M61:M74" si="10">D61*L61</f>
        <v>0</v>
      </c>
      <c r="N61" s="42"/>
    </row>
    <row r="62" ht="94" customHeight="1" spans="1:14">
      <c r="A62" s="14"/>
      <c r="B62" s="21" t="s">
        <v>128</v>
      </c>
      <c r="C62" s="18" t="s">
        <v>22</v>
      </c>
      <c r="D62" s="20">
        <f t="shared" si="9"/>
        <v>46518.93</v>
      </c>
      <c r="E62" s="18">
        <v>16137.13</v>
      </c>
      <c r="F62" s="18">
        <v>8886.43</v>
      </c>
      <c r="G62" s="18">
        <v>12451.36</v>
      </c>
      <c r="H62" s="18">
        <v>9044.01</v>
      </c>
      <c r="I62" s="18"/>
      <c r="J62" s="18"/>
      <c r="K62" s="18"/>
      <c r="L62" s="38"/>
      <c r="M62" s="35">
        <f t="shared" si="10"/>
        <v>0</v>
      </c>
      <c r="N62" s="42"/>
    </row>
    <row r="63" ht="99" customHeight="1" spans="1:14">
      <c r="A63" s="14">
        <v>51</v>
      </c>
      <c r="B63" s="21" t="s">
        <v>129</v>
      </c>
      <c r="C63" s="18" t="s">
        <v>18</v>
      </c>
      <c r="D63" s="20">
        <f t="shared" si="9"/>
        <v>23730.83</v>
      </c>
      <c r="E63" s="18">
        <v>785.73</v>
      </c>
      <c r="F63" s="18">
        <v>649.47</v>
      </c>
      <c r="G63" s="18">
        <v>705.74</v>
      </c>
      <c r="H63" s="18">
        <v>721.24</v>
      </c>
      <c r="I63" s="18">
        <v>20868.65</v>
      </c>
      <c r="J63" s="18"/>
      <c r="K63" s="18"/>
      <c r="L63" s="38"/>
      <c r="M63" s="35">
        <f t="shared" si="10"/>
        <v>0</v>
      </c>
      <c r="N63" s="42" t="s">
        <v>93</v>
      </c>
    </row>
    <row r="64" ht="60" customHeight="1" spans="1:14">
      <c r="A64" s="14">
        <v>52</v>
      </c>
      <c r="B64" s="21" t="s">
        <v>130</v>
      </c>
      <c r="C64" s="18" t="s">
        <v>22</v>
      </c>
      <c r="D64" s="20">
        <f t="shared" ref="D64:D74" si="11">SUM(E64:K64)</f>
        <v>387.844</v>
      </c>
      <c r="E64" s="18">
        <f>6.203+4.998+0.144+0.317+2.49+1.126</f>
        <v>15.278</v>
      </c>
      <c r="F64" s="18">
        <v>4.88</v>
      </c>
      <c r="G64" s="18">
        <v>19.012</v>
      </c>
      <c r="H64" s="18">
        <v>12.67</v>
      </c>
      <c r="I64" s="18">
        <v>335.28</v>
      </c>
      <c r="J64" s="18">
        <v>0.362</v>
      </c>
      <c r="K64" s="18">
        <v>0.362</v>
      </c>
      <c r="L64" s="38"/>
      <c r="M64" s="35">
        <f t="shared" si="10"/>
        <v>0</v>
      </c>
      <c r="N64" s="42" t="s">
        <v>77</v>
      </c>
    </row>
    <row r="65" ht="85" customHeight="1" spans="1:14">
      <c r="A65" s="14"/>
      <c r="B65" s="21" t="s">
        <v>131</v>
      </c>
      <c r="C65" s="18" t="s">
        <v>22</v>
      </c>
      <c r="D65" s="20">
        <f t="shared" si="11"/>
        <v>3261.95</v>
      </c>
      <c r="E65" s="18">
        <v>430.76</v>
      </c>
      <c r="F65" s="18">
        <v>245</v>
      </c>
      <c r="G65" s="18">
        <v>256.28</v>
      </c>
      <c r="H65" s="18">
        <v>437.52</v>
      </c>
      <c r="I65" s="18">
        <v>1885.15</v>
      </c>
      <c r="J65" s="18">
        <v>3.62</v>
      </c>
      <c r="K65" s="18">
        <v>3.62</v>
      </c>
      <c r="L65" s="38"/>
      <c r="M65" s="35">
        <f t="shared" si="10"/>
        <v>0</v>
      </c>
      <c r="N65" s="42"/>
    </row>
    <row r="66" ht="63" customHeight="1" spans="1:14">
      <c r="A66" s="14">
        <v>54</v>
      </c>
      <c r="B66" s="21" t="s">
        <v>132</v>
      </c>
      <c r="C66" s="18" t="s">
        <v>22</v>
      </c>
      <c r="D66" s="20">
        <f t="shared" si="11"/>
        <v>842.82</v>
      </c>
      <c r="E66" s="18">
        <v>84.83</v>
      </c>
      <c r="F66" s="18"/>
      <c r="G66" s="18">
        <v>299.78</v>
      </c>
      <c r="H66" s="18">
        <v>336.04</v>
      </c>
      <c r="I66" s="18">
        <v>122.17</v>
      </c>
      <c r="J66" s="18"/>
      <c r="K66" s="18"/>
      <c r="L66" s="38"/>
      <c r="M66" s="35">
        <f t="shared" si="10"/>
        <v>0</v>
      </c>
      <c r="N66" s="42" t="s">
        <v>74</v>
      </c>
    </row>
    <row r="67" ht="39" customHeight="1" spans="1:14">
      <c r="A67" s="14">
        <v>55</v>
      </c>
      <c r="B67" s="21" t="s">
        <v>133</v>
      </c>
      <c r="C67" s="18" t="s">
        <v>22</v>
      </c>
      <c r="D67" s="20">
        <f t="shared" si="11"/>
        <v>3674.01</v>
      </c>
      <c r="E67" s="18">
        <v>84.83</v>
      </c>
      <c r="F67" s="18">
        <v>245</v>
      </c>
      <c r="G67" s="18">
        <v>556.06</v>
      </c>
      <c r="H67" s="18">
        <v>773.56</v>
      </c>
      <c r="I67" s="18">
        <v>2007.32</v>
      </c>
      <c r="J67" s="18">
        <v>3.62</v>
      </c>
      <c r="K67" s="18">
        <v>3.62</v>
      </c>
      <c r="L67" s="38"/>
      <c r="M67" s="35">
        <f t="shared" si="10"/>
        <v>0</v>
      </c>
      <c r="N67" s="42" t="s">
        <v>77</v>
      </c>
    </row>
    <row r="68" ht="84" customHeight="1" spans="1:14">
      <c r="A68" s="14">
        <v>56</v>
      </c>
      <c r="B68" s="21" t="s">
        <v>134</v>
      </c>
      <c r="C68" s="18" t="s">
        <v>18</v>
      </c>
      <c r="D68" s="20">
        <f t="shared" si="11"/>
        <v>1.509</v>
      </c>
      <c r="E68" s="18">
        <v>0.423</v>
      </c>
      <c r="F68" s="18"/>
      <c r="G68" s="18">
        <v>0.69</v>
      </c>
      <c r="H68" s="18">
        <v>0.396</v>
      </c>
      <c r="I68" s="18"/>
      <c r="J68" s="18"/>
      <c r="K68" s="18"/>
      <c r="L68" s="38"/>
      <c r="M68" s="35">
        <f t="shared" si="10"/>
        <v>0</v>
      </c>
      <c r="N68" s="42" t="s">
        <v>84</v>
      </c>
    </row>
    <row r="69" ht="84" customHeight="1" spans="1:14">
      <c r="A69" s="14"/>
      <c r="B69" s="21" t="s">
        <v>135</v>
      </c>
      <c r="C69" s="18" t="s">
        <v>22</v>
      </c>
      <c r="D69" s="20">
        <f t="shared" si="11"/>
        <v>538.46</v>
      </c>
      <c r="E69" s="18">
        <v>97.29</v>
      </c>
      <c r="F69" s="18">
        <v>102.99</v>
      </c>
      <c r="G69" s="18">
        <f>9.44+127.03</f>
        <v>136.47</v>
      </c>
      <c r="H69" s="18">
        <v>58.65</v>
      </c>
      <c r="I69" s="18">
        <v>143.06</v>
      </c>
      <c r="J69" s="18"/>
      <c r="K69" s="18"/>
      <c r="L69" s="38"/>
      <c r="M69" s="35">
        <f t="shared" si="10"/>
        <v>0</v>
      </c>
      <c r="N69" s="42"/>
    </row>
    <row r="70" ht="84" customHeight="1" spans="1:14">
      <c r="A70" s="14"/>
      <c r="B70" s="21" t="s">
        <v>136</v>
      </c>
      <c r="C70" s="18" t="s">
        <v>22</v>
      </c>
      <c r="D70" s="20">
        <f t="shared" si="11"/>
        <v>634.78</v>
      </c>
      <c r="E70" s="18">
        <v>289.51</v>
      </c>
      <c r="F70" s="18"/>
      <c r="G70" s="18">
        <v>230.68</v>
      </c>
      <c r="H70" s="18">
        <v>114.59</v>
      </c>
      <c r="I70" s="18"/>
      <c r="J70" s="18"/>
      <c r="K70" s="18"/>
      <c r="L70" s="38"/>
      <c r="M70" s="35">
        <f t="shared" si="10"/>
        <v>0</v>
      </c>
      <c r="N70" s="42"/>
    </row>
    <row r="71" ht="108" customHeight="1" spans="1:14">
      <c r="A71" s="14"/>
      <c r="B71" s="21" t="s">
        <v>137</v>
      </c>
      <c r="C71" s="18" t="s">
        <v>22</v>
      </c>
      <c r="D71" s="20">
        <f t="shared" si="11"/>
        <v>8.68</v>
      </c>
      <c r="E71" s="18">
        <v>8.68</v>
      </c>
      <c r="F71" s="18"/>
      <c r="G71" s="18"/>
      <c r="H71" s="18"/>
      <c r="I71" s="18"/>
      <c r="J71" s="18"/>
      <c r="K71" s="18"/>
      <c r="L71" s="38"/>
      <c r="M71" s="35">
        <f t="shared" si="10"/>
        <v>0</v>
      </c>
      <c r="N71" s="42"/>
    </row>
    <row r="72" ht="108" customHeight="1" spans="1:14">
      <c r="A72" s="14"/>
      <c r="B72" s="21" t="s">
        <v>138</v>
      </c>
      <c r="C72" s="18" t="s">
        <v>22</v>
      </c>
      <c r="D72" s="20">
        <f t="shared" si="11"/>
        <v>43.795</v>
      </c>
      <c r="E72" s="18"/>
      <c r="F72" s="18"/>
      <c r="G72" s="18"/>
      <c r="H72" s="18"/>
      <c r="I72" s="18">
        <v>43.795</v>
      </c>
      <c r="J72" s="18"/>
      <c r="K72" s="18"/>
      <c r="L72" s="38"/>
      <c r="M72" s="35">
        <f t="shared" si="10"/>
        <v>0</v>
      </c>
      <c r="N72" s="42"/>
    </row>
    <row r="73" ht="118" customHeight="1" spans="1:14">
      <c r="A73" s="14"/>
      <c r="B73" s="21" t="s">
        <v>139</v>
      </c>
      <c r="C73" s="18" t="s">
        <v>22</v>
      </c>
      <c r="D73" s="20">
        <f t="shared" si="11"/>
        <v>32.28</v>
      </c>
      <c r="E73" s="18"/>
      <c r="F73" s="18"/>
      <c r="G73" s="18"/>
      <c r="H73" s="18"/>
      <c r="I73" s="18"/>
      <c r="J73" s="18">
        <v>16.14</v>
      </c>
      <c r="K73" s="18">
        <v>16.14</v>
      </c>
      <c r="L73" s="38"/>
      <c r="M73" s="35">
        <f t="shared" si="10"/>
        <v>0</v>
      </c>
      <c r="N73" s="42"/>
    </row>
    <row r="74" ht="38" customHeight="1" spans="1:14">
      <c r="A74" s="14">
        <v>58</v>
      </c>
      <c r="B74" s="21" t="s">
        <v>140</v>
      </c>
      <c r="C74" s="18" t="s">
        <v>22</v>
      </c>
      <c r="D74" s="20">
        <f t="shared" si="11"/>
        <v>3417.67</v>
      </c>
      <c r="E74" s="18">
        <v>467.3</v>
      </c>
      <c r="F74" s="18">
        <v>218.99</v>
      </c>
      <c r="G74" s="18">
        <v>423.1</v>
      </c>
      <c r="H74" s="18">
        <v>386.64</v>
      </c>
      <c r="I74" s="18">
        <v>1921.1</v>
      </c>
      <c r="J74" s="18">
        <v>0.27</v>
      </c>
      <c r="K74" s="18">
        <v>0.27</v>
      </c>
      <c r="L74" s="38"/>
      <c r="M74" s="35">
        <f t="shared" si="10"/>
        <v>0</v>
      </c>
      <c r="N74" s="42" t="s">
        <v>84</v>
      </c>
    </row>
    <row r="75" ht="38" customHeight="1" spans="1:14">
      <c r="A75" s="14">
        <v>59</v>
      </c>
      <c r="B75" s="22" t="s">
        <v>87</v>
      </c>
      <c r="C75" s="18"/>
      <c r="D75" s="20"/>
      <c r="E75" s="18"/>
      <c r="F75" s="18"/>
      <c r="G75" s="18"/>
      <c r="H75" s="18"/>
      <c r="I75" s="18"/>
      <c r="J75" s="18"/>
      <c r="K75" s="18"/>
      <c r="L75" s="38"/>
      <c r="M75" s="35"/>
      <c r="N75" s="42"/>
    </row>
    <row r="76" ht="124.8" spans="1:15">
      <c r="A76" s="14">
        <v>60</v>
      </c>
      <c r="B76" s="21" t="s">
        <v>141</v>
      </c>
      <c r="C76" s="18" t="s">
        <v>22</v>
      </c>
      <c r="D76" s="20">
        <f t="shared" ref="D76:D87" si="12">SUM(E76:K76)</f>
        <v>83038.27</v>
      </c>
      <c r="E76" s="18">
        <v>10032.86</v>
      </c>
      <c r="F76" s="18">
        <v>6394.43</v>
      </c>
      <c r="G76" s="18">
        <v>8644.08</v>
      </c>
      <c r="H76" s="18">
        <v>9565.67</v>
      </c>
      <c r="I76" s="18">
        <v>48389.71</v>
      </c>
      <c r="J76" s="18">
        <v>5.76</v>
      </c>
      <c r="K76" s="18">
        <v>5.76</v>
      </c>
      <c r="L76" s="38"/>
      <c r="M76" s="35">
        <f t="shared" ref="M76:M87" si="13">D76*L76</f>
        <v>0</v>
      </c>
      <c r="N76" s="42" t="s">
        <v>89</v>
      </c>
      <c r="O76" s="4" t="e">
        <f>#REF!-#REF!</f>
        <v>#REF!</v>
      </c>
    </row>
    <row r="77" ht="124.8" spans="1:15">
      <c r="A77" s="14">
        <v>61</v>
      </c>
      <c r="B77" s="21" t="s">
        <v>142</v>
      </c>
      <c r="C77" s="18" t="s">
        <v>22</v>
      </c>
      <c r="D77" s="20">
        <f t="shared" si="12"/>
        <v>6249.01</v>
      </c>
      <c r="E77" s="18">
        <v>567.2</v>
      </c>
      <c r="F77" s="18">
        <v>268.53</v>
      </c>
      <c r="G77" s="18">
        <v>535.97</v>
      </c>
      <c r="H77" s="18">
        <v>581.99</v>
      </c>
      <c r="I77" s="18">
        <v>4289.38</v>
      </c>
      <c r="J77" s="18">
        <v>2.97</v>
      </c>
      <c r="K77" s="18">
        <v>2.97</v>
      </c>
      <c r="L77" s="38"/>
      <c r="M77" s="35">
        <f t="shared" si="13"/>
        <v>0</v>
      </c>
      <c r="N77" s="42" t="s">
        <v>143</v>
      </c>
      <c r="O77" s="4" t="e">
        <f>#REF!-#REF!</f>
        <v>#REF!</v>
      </c>
    </row>
    <row r="78" ht="140.4" spans="1:15">
      <c r="A78" s="14">
        <v>62</v>
      </c>
      <c r="B78" s="21" t="s">
        <v>144</v>
      </c>
      <c r="C78" s="18" t="s">
        <v>22</v>
      </c>
      <c r="D78" s="20">
        <f t="shared" si="12"/>
        <v>6336.95</v>
      </c>
      <c r="E78" s="18">
        <v>567.2</v>
      </c>
      <c r="F78" s="18">
        <v>349.39</v>
      </c>
      <c r="G78" s="18">
        <v>472.2</v>
      </c>
      <c r="H78" s="18">
        <v>652.84</v>
      </c>
      <c r="I78" s="18">
        <v>4289.38</v>
      </c>
      <c r="J78" s="18">
        <v>2.97</v>
      </c>
      <c r="K78" s="18">
        <v>2.97</v>
      </c>
      <c r="L78" s="38"/>
      <c r="M78" s="35">
        <f t="shared" si="13"/>
        <v>0</v>
      </c>
      <c r="N78" s="42" t="s">
        <v>91</v>
      </c>
      <c r="O78" s="4" t="e">
        <f>#REF!-#REF!</f>
        <v>#REF!</v>
      </c>
    </row>
    <row r="79" s="2" customFormat="1" ht="38" customHeight="1" spans="1:15">
      <c r="A79" s="14">
        <v>63</v>
      </c>
      <c r="B79" s="21" t="s">
        <v>145</v>
      </c>
      <c r="C79" s="18" t="s">
        <v>22</v>
      </c>
      <c r="D79" s="20">
        <f t="shared" si="12"/>
        <v>4409.52</v>
      </c>
      <c r="E79" s="18">
        <v>501.29</v>
      </c>
      <c r="F79" s="18">
        <v>929.17</v>
      </c>
      <c r="G79" s="18">
        <v>875.02</v>
      </c>
      <c r="H79" s="18">
        <v>251.95</v>
      </c>
      <c r="I79" s="18">
        <v>1852.09</v>
      </c>
      <c r="J79" s="18"/>
      <c r="K79" s="18"/>
      <c r="L79" s="38"/>
      <c r="M79" s="35">
        <f t="shared" si="13"/>
        <v>0</v>
      </c>
      <c r="N79" s="43" t="s">
        <v>93</v>
      </c>
      <c r="O79" s="4"/>
    </row>
    <row r="80" s="2" customFormat="1" ht="86" customHeight="1" spans="1:15">
      <c r="A80" s="14"/>
      <c r="B80" s="21" t="s">
        <v>146</v>
      </c>
      <c r="C80" s="18"/>
      <c r="D80" s="20">
        <f t="shared" si="12"/>
        <v>68.84</v>
      </c>
      <c r="E80" s="18">
        <v>68.84</v>
      </c>
      <c r="F80" s="18"/>
      <c r="G80" s="18"/>
      <c r="H80" s="18"/>
      <c r="I80" s="18"/>
      <c r="J80" s="18"/>
      <c r="K80" s="18"/>
      <c r="L80" s="38"/>
      <c r="M80" s="35">
        <f t="shared" si="13"/>
        <v>0</v>
      </c>
      <c r="N80" s="43"/>
      <c r="O80" s="4"/>
    </row>
    <row r="81" s="2" customFormat="1" ht="69" customHeight="1" spans="1:15">
      <c r="A81" s="14">
        <v>64</v>
      </c>
      <c r="B81" s="21" t="s">
        <v>90</v>
      </c>
      <c r="C81" s="18" t="s">
        <v>22</v>
      </c>
      <c r="D81" s="20">
        <f t="shared" si="12"/>
        <v>16123.42</v>
      </c>
      <c r="E81" s="18">
        <v>2537.05</v>
      </c>
      <c r="F81" s="18">
        <v>1720.23</v>
      </c>
      <c r="G81" s="18">
        <v>2020.19</v>
      </c>
      <c r="H81" s="18">
        <v>2617.62</v>
      </c>
      <c r="I81" s="18">
        <v>7228.33</v>
      </c>
      <c r="J81" s="18"/>
      <c r="K81" s="18"/>
      <c r="L81" s="38"/>
      <c r="M81" s="35">
        <f t="shared" si="13"/>
        <v>0</v>
      </c>
      <c r="N81" s="42" t="s">
        <v>95</v>
      </c>
      <c r="O81" s="4"/>
    </row>
    <row r="82" s="2" customFormat="1" ht="69" customHeight="1" spans="1:15">
      <c r="A82" s="14"/>
      <c r="B82" s="21" t="s">
        <v>147</v>
      </c>
      <c r="C82" s="18"/>
      <c r="D82" s="20">
        <f t="shared" si="12"/>
        <v>272.91</v>
      </c>
      <c r="E82" s="18">
        <v>127.62</v>
      </c>
      <c r="F82" s="18"/>
      <c r="G82" s="18">
        <v>145.29</v>
      </c>
      <c r="H82" s="18"/>
      <c r="I82" s="18"/>
      <c r="J82" s="18"/>
      <c r="K82" s="18"/>
      <c r="L82" s="38"/>
      <c r="M82" s="35">
        <f t="shared" si="13"/>
        <v>0</v>
      </c>
      <c r="N82" s="42"/>
      <c r="O82" s="4"/>
    </row>
    <row r="83" s="3" customFormat="1" ht="124.8" spans="1:15">
      <c r="A83" s="14">
        <v>65</v>
      </c>
      <c r="B83" s="21" t="s">
        <v>148</v>
      </c>
      <c r="C83" s="18" t="s">
        <v>22</v>
      </c>
      <c r="D83" s="20">
        <f t="shared" si="12"/>
        <v>19647.04</v>
      </c>
      <c r="E83" s="18">
        <v>3937.81</v>
      </c>
      <c r="F83" s="18">
        <v>2143.77</v>
      </c>
      <c r="G83" s="18">
        <v>3617.41</v>
      </c>
      <c r="H83" s="18">
        <v>2844.71</v>
      </c>
      <c r="I83" s="18">
        <v>6807.28</v>
      </c>
      <c r="J83" s="18">
        <v>148.03</v>
      </c>
      <c r="K83" s="18">
        <v>148.03</v>
      </c>
      <c r="L83" s="38"/>
      <c r="M83" s="35">
        <f t="shared" si="13"/>
        <v>0</v>
      </c>
      <c r="N83" s="42" t="s">
        <v>149</v>
      </c>
      <c r="O83" s="4" t="e">
        <f>#REF!-#REF!</f>
        <v>#REF!</v>
      </c>
    </row>
    <row r="84" ht="109.2" spans="1:15">
      <c r="A84" s="14">
        <v>66</v>
      </c>
      <c r="B84" s="21" t="s">
        <v>150</v>
      </c>
      <c r="C84" s="18" t="s">
        <v>22</v>
      </c>
      <c r="D84" s="20">
        <f t="shared" si="12"/>
        <v>6908.46</v>
      </c>
      <c r="E84" s="18">
        <v>616.84</v>
      </c>
      <c r="F84" s="18">
        <v>471.08</v>
      </c>
      <c r="G84" s="18">
        <v>1429.14</v>
      </c>
      <c r="H84" s="18">
        <v>687.1</v>
      </c>
      <c r="I84" s="18">
        <v>3662.1</v>
      </c>
      <c r="J84" s="18">
        <v>21.1</v>
      </c>
      <c r="K84" s="18">
        <v>21.1</v>
      </c>
      <c r="L84" s="38"/>
      <c r="M84" s="35">
        <f t="shared" si="13"/>
        <v>0</v>
      </c>
      <c r="N84" s="42" t="s">
        <v>97</v>
      </c>
      <c r="O84" s="4" t="e">
        <f>#REF!-#REF!</f>
        <v>#REF!</v>
      </c>
    </row>
    <row r="85" ht="50" customHeight="1" spans="1:14">
      <c r="A85" s="14"/>
      <c r="B85" s="21" t="s">
        <v>151</v>
      </c>
      <c r="C85" s="18"/>
      <c r="D85" s="20">
        <f t="shared" si="12"/>
        <v>20.76</v>
      </c>
      <c r="E85" s="18"/>
      <c r="F85" s="18">
        <v>20.76</v>
      </c>
      <c r="G85" s="18"/>
      <c r="H85" s="18"/>
      <c r="I85" s="18"/>
      <c r="J85" s="18"/>
      <c r="K85" s="18"/>
      <c r="L85" s="38"/>
      <c r="M85" s="35">
        <f t="shared" si="13"/>
        <v>0</v>
      </c>
      <c r="N85" s="42"/>
    </row>
    <row r="86" ht="50" customHeight="1" spans="1:14">
      <c r="A86" s="14"/>
      <c r="B86" s="21" t="s">
        <v>152</v>
      </c>
      <c r="C86" s="18"/>
      <c r="D86" s="20">
        <f t="shared" si="12"/>
        <v>260.4</v>
      </c>
      <c r="E86" s="18">
        <v>55.44</v>
      </c>
      <c r="F86" s="18">
        <v>41.16</v>
      </c>
      <c r="G86" s="18">
        <v>41.16</v>
      </c>
      <c r="H86" s="18">
        <v>33.6</v>
      </c>
      <c r="I86" s="18">
        <v>89.04</v>
      </c>
      <c r="J86" s="18"/>
      <c r="K86" s="18"/>
      <c r="L86" s="38"/>
      <c r="M86" s="35">
        <f t="shared" si="13"/>
        <v>0</v>
      </c>
      <c r="N86" s="42"/>
    </row>
    <row r="87" ht="88" customHeight="1" spans="1:14">
      <c r="A87" s="14"/>
      <c r="B87" s="21" t="s">
        <v>66</v>
      </c>
      <c r="C87" s="18"/>
      <c r="D87" s="20">
        <f t="shared" si="12"/>
        <v>67011.58</v>
      </c>
      <c r="E87" s="18">
        <v>13909.17</v>
      </c>
      <c r="F87" s="18">
        <v>8416.5</v>
      </c>
      <c r="G87" s="18">
        <v>7759.45</v>
      </c>
      <c r="H87" s="18">
        <v>9389.26</v>
      </c>
      <c r="I87" s="18">
        <v>27250.73</v>
      </c>
      <c r="J87" s="18">
        <v>143.35</v>
      </c>
      <c r="K87" s="18">
        <v>143.12</v>
      </c>
      <c r="L87" s="38"/>
      <c r="M87" s="35">
        <f t="shared" si="13"/>
        <v>0</v>
      </c>
      <c r="N87" s="42"/>
    </row>
    <row r="88" ht="20" customHeight="1" spans="1:14">
      <c r="A88" s="14">
        <v>69</v>
      </c>
      <c r="B88" s="15" t="s">
        <v>153</v>
      </c>
      <c r="C88" s="18"/>
      <c r="D88" s="20"/>
      <c r="E88" s="18"/>
      <c r="F88" s="18"/>
      <c r="G88" s="18"/>
      <c r="H88" s="18"/>
      <c r="I88" s="18"/>
      <c r="J88" s="18"/>
      <c r="K88" s="18"/>
      <c r="L88" s="38"/>
      <c r="M88" s="35"/>
      <c r="N88" s="42"/>
    </row>
    <row r="89" ht="21" customHeight="1" spans="1:14">
      <c r="A89" s="14">
        <v>70</v>
      </c>
      <c r="B89" s="21" t="s">
        <v>154</v>
      </c>
      <c r="C89" s="18" t="s">
        <v>22</v>
      </c>
      <c r="D89" s="20">
        <f t="shared" ref="D89:D96" si="14">SUM(E89:K89)</f>
        <v>453.2</v>
      </c>
      <c r="E89" s="18">
        <v>101.97</v>
      </c>
      <c r="F89" s="18">
        <v>74.89</v>
      </c>
      <c r="G89" s="18">
        <v>95.27</v>
      </c>
      <c r="H89" s="18">
        <v>69.1</v>
      </c>
      <c r="I89" s="18">
        <v>67.71</v>
      </c>
      <c r="J89" s="18">
        <v>21.93</v>
      </c>
      <c r="K89" s="18">
        <v>22.33</v>
      </c>
      <c r="L89" s="38"/>
      <c r="M89" s="35">
        <f t="shared" ref="M88:M96" si="15">D89*L89</f>
        <v>0</v>
      </c>
      <c r="N89" s="42" t="s">
        <v>93</v>
      </c>
    </row>
    <row r="90" ht="42" customHeight="1" spans="1:14">
      <c r="A90" s="14">
        <v>71</v>
      </c>
      <c r="B90" s="21" t="s">
        <v>155</v>
      </c>
      <c r="C90" s="18" t="s">
        <v>22</v>
      </c>
      <c r="D90" s="20">
        <f t="shared" si="14"/>
        <v>724.09</v>
      </c>
      <c r="E90" s="18">
        <v>121.7</v>
      </c>
      <c r="F90" s="18">
        <v>85.18</v>
      </c>
      <c r="G90" s="18">
        <v>96.7</v>
      </c>
      <c r="H90" s="18">
        <v>47.15</v>
      </c>
      <c r="I90" s="18">
        <v>370.51</v>
      </c>
      <c r="J90" s="18"/>
      <c r="K90" s="18">
        <v>2.85</v>
      </c>
      <c r="L90" s="38"/>
      <c r="M90" s="35">
        <f t="shared" si="15"/>
        <v>0</v>
      </c>
      <c r="N90" s="42" t="s">
        <v>74</v>
      </c>
    </row>
    <row r="91" ht="34" customHeight="1" spans="1:14">
      <c r="A91" s="14">
        <v>72</v>
      </c>
      <c r="B91" s="21" t="s">
        <v>156</v>
      </c>
      <c r="C91" s="18" t="s">
        <v>125</v>
      </c>
      <c r="D91" s="20">
        <f t="shared" si="14"/>
        <v>807.99</v>
      </c>
      <c r="E91" s="18">
        <v>94.03</v>
      </c>
      <c r="F91" s="18">
        <v>170.06</v>
      </c>
      <c r="G91" s="18">
        <v>68.76</v>
      </c>
      <c r="H91" s="18">
        <v>142.75</v>
      </c>
      <c r="I91" s="18">
        <v>258.63</v>
      </c>
      <c r="J91" s="18">
        <v>36.55</v>
      </c>
      <c r="K91" s="18">
        <v>37.21</v>
      </c>
      <c r="L91" s="38"/>
      <c r="M91" s="35">
        <f t="shared" si="15"/>
        <v>0</v>
      </c>
      <c r="N91" s="42" t="s">
        <v>74</v>
      </c>
    </row>
    <row r="92" ht="36" customHeight="1" spans="1:14">
      <c r="A92" s="14">
        <v>73</v>
      </c>
      <c r="B92" s="21" t="s">
        <v>157</v>
      </c>
      <c r="C92" s="18" t="s">
        <v>16</v>
      </c>
      <c r="D92" s="20">
        <f t="shared" si="14"/>
        <v>149</v>
      </c>
      <c r="E92" s="18">
        <v>49</v>
      </c>
      <c r="G92" s="18">
        <v>4</v>
      </c>
      <c r="H92" s="18">
        <v>32</v>
      </c>
      <c r="I92" s="18">
        <v>64</v>
      </c>
      <c r="J92" s="18"/>
      <c r="K92" s="18"/>
      <c r="L92" s="38"/>
      <c r="M92" s="35">
        <f t="shared" si="15"/>
        <v>0</v>
      </c>
      <c r="N92" s="42"/>
    </row>
    <row r="93" ht="49" customHeight="1" spans="1:14">
      <c r="A93" s="14">
        <v>74</v>
      </c>
      <c r="B93" s="21" t="s">
        <v>158</v>
      </c>
      <c r="C93" s="18" t="s">
        <v>16</v>
      </c>
      <c r="D93" s="20">
        <f t="shared" si="14"/>
        <v>47</v>
      </c>
      <c r="E93" s="18">
        <v>19</v>
      </c>
      <c r="F93" s="18">
        <v>7</v>
      </c>
      <c r="G93" s="18">
        <v>11</v>
      </c>
      <c r="H93" s="18">
        <v>10</v>
      </c>
      <c r="I93" s="18"/>
      <c r="J93" s="18"/>
      <c r="K93" s="18"/>
      <c r="L93" s="38"/>
      <c r="M93" s="35">
        <f t="shared" si="15"/>
        <v>0</v>
      </c>
      <c r="N93" s="42"/>
    </row>
    <row r="94" ht="62.4" spans="1:15">
      <c r="A94" s="14">
        <v>75</v>
      </c>
      <c r="B94" s="21" t="s">
        <v>159</v>
      </c>
      <c r="C94" s="18" t="s">
        <v>16</v>
      </c>
      <c r="D94" s="20">
        <f t="shared" si="14"/>
        <v>39</v>
      </c>
      <c r="E94" s="18">
        <v>1</v>
      </c>
      <c r="F94" s="18"/>
      <c r="G94" s="18"/>
      <c r="H94" s="18">
        <v>32</v>
      </c>
      <c r="I94" s="18">
        <v>6</v>
      </c>
      <c r="J94" s="18"/>
      <c r="K94" s="18"/>
      <c r="L94" s="38"/>
      <c r="M94" s="35">
        <f t="shared" si="15"/>
        <v>0</v>
      </c>
      <c r="N94" s="42" t="s">
        <v>160</v>
      </c>
      <c r="O94" s="4" t="e">
        <f>#REF!-#REF!</f>
        <v>#REF!</v>
      </c>
    </row>
    <row r="95" customFormat="1" ht="87" customHeight="1" spans="1:15">
      <c r="A95" s="14"/>
      <c r="B95" s="21" t="s">
        <v>161</v>
      </c>
      <c r="C95" s="18" t="s">
        <v>18</v>
      </c>
      <c r="D95" s="20">
        <f t="shared" si="14"/>
        <v>45.98</v>
      </c>
      <c r="E95" s="18">
        <v>4.7</v>
      </c>
      <c r="F95" s="18">
        <v>4.54</v>
      </c>
      <c r="G95" s="18">
        <v>12.35</v>
      </c>
      <c r="H95" s="18">
        <v>7.86</v>
      </c>
      <c r="I95" s="18">
        <v>15.23</v>
      </c>
      <c r="J95" s="18">
        <v>0.65</v>
      </c>
      <c r="K95" s="18">
        <v>0.65</v>
      </c>
      <c r="L95" s="38"/>
      <c r="M95" s="35">
        <f t="shared" si="15"/>
        <v>0</v>
      </c>
      <c r="N95" s="42"/>
      <c r="O95" s="4"/>
    </row>
    <row r="96" customFormat="1" ht="45" customHeight="1" spans="1:15">
      <c r="A96" s="14"/>
      <c r="B96" s="21" t="s">
        <v>162</v>
      </c>
      <c r="C96" s="18" t="s">
        <v>18</v>
      </c>
      <c r="D96" s="20">
        <f t="shared" si="14"/>
        <v>38.16</v>
      </c>
      <c r="E96" s="18"/>
      <c r="F96" s="18"/>
      <c r="G96" s="18"/>
      <c r="H96" s="18"/>
      <c r="I96" s="18">
        <v>37.38</v>
      </c>
      <c r="J96" s="18">
        <v>0.39</v>
      </c>
      <c r="K96" s="18">
        <v>0.39</v>
      </c>
      <c r="L96" s="38"/>
      <c r="M96" s="35">
        <f t="shared" si="15"/>
        <v>0</v>
      </c>
      <c r="N96" s="42"/>
      <c r="O96" s="4"/>
    </row>
    <row r="97" s="3" customFormat="1" ht="64" customHeight="1" spans="1:15">
      <c r="A97" s="14">
        <v>76</v>
      </c>
      <c r="B97" s="21" t="s">
        <v>163</v>
      </c>
      <c r="C97" s="18" t="s">
        <v>22</v>
      </c>
      <c r="D97" s="20">
        <f>86912.81</f>
        <v>86912.81</v>
      </c>
      <c r="E97" s="18"/>
      <c r="F97" s="18"/>
      <c r="G97" s="18"/>
      <c r="H97" s="18"/>
      <c r="I97" s="18"/>
      <c r="J97" s="18"/>
      <c r="K97" s="18"/>
      <c r="L97" s="35"/>
      <c r="M97" s="35">
        <f t="shared" ref="M97:M105" si="16">D97*L97</f>
        <v>0</v>
      </c>
      <c r="N97" s="42"/>
      <c r="O97" s="4" t="e">
        <f>#REF!-#REF!</f>
        <v>#REF!</v>
      </c>
    </row>
    <row r="98" s="3" customFormat="1" ht="35" customHeight="1" spans="1:15">
      <c r="A98" s="14"/>
      <c r="B98" s="46" t="s">
        <v>164</v>
      </c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57"/>
      <c r="O98" s="4"/>
    </row>
    <row r="99" s="3" customFormat="1" ht="35" customHeight="1" spans="1:15">
      <c r="A99" s="14"/>
      <c r="B99" s="48" t="s">
        <v>165</v>
      </c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57"/>
      <c r="O99" s="4"/>
    </row>
    <row r="100" s="3" customFormat="1" ht="35" customHeight="1" spans="1:15">
      <c r="A100" s="14"/>
      <c r="B100" s="21" t="s">
        <v>21</v>
      </c>
      <c r="C100" s="18" t="s">
        <v>22</v>
      </c>
      <c r="D100" s="38">
        <v>3770.28</v>
      </c>
      <c r="E100" s="38"/>
      <c r="F100" s="38"/>
      <c r="G100" s="38"/>
      <c r="H100" s="38"/>
      <c r="I100" s="38"/>
      <c r="J100" s="38"/>
      <c r="K100" s="38"/>
      <c r="L100" s="38"/>
      <c r="M100" s="35">
        <f t="shared" si="16"/>
        <v>0</v>
      </c>
      <c r="N100" s="57"/>
      <c r="O100" s="4"/>
    </row>
    <row r="101" s="3" customFormat="1" ht="35" customHeight="1" spans="1:15">
      <c r="A101" s="14"/>
      <c r="B101" s="21" t="s">
        <v>23</v>
      </c>
      <c r="C101" s="18" t="s">
        <v>22</v>
      </c>
      <c r="D101" s="38">
        <v>12203.628</v>
      </c>
      <c r="E101" s="38"/>
      <c r="F101" s="38"/>
      <c r="G101" s="38"/>
      <c r="H101" s="38"/>
      <c r="I101" s="38"/>
      <c r="J101" s="38"/>
      <c r="K101" s="38"/>
      <c r="L101" s="38"/>
      <c r="M101" s="35">
        <f t="shared" si="16"/>
        <v>0</v>
      </c>
      <c r="N101" s="57"/>
      <c r="O101" s="4"/>
    </row>
    <row r="102" s="3" customFormat="1" ht="35" customHeight="1" spans="1:15">
      <c r="A102" s="14"/>
      <c r="B102" s="21" t="s">
        <v>25</v>
      </c>
      <c r="C102" s="18" t="s">
        <v>22</v>
      </c>
      <c r="D102" s="38">
        <v>12203.628</v>
      </c>
      <c r="E102" s="38"/>
      <c r="F102" s="38"/>
      <c r="G102" s="38"/>
      <c r="H102" s="38"/>
      <c r="I102" s="38"/>
      <c r="J102" s="38"/>
      <c r="K102" s="38"/>
      <c r="L102" s="38"/>
      <c r="M102" s="35">
        <f t="shared" si="16"/>
        <v>0</v>
      </c>
      <c r="N102" s="57"/>
      <c r="O102" s="4"/>
    </row>
    <row r="103" s="3" customFormat="1" ht="35" customHeight="1" spans="1:15">
      <c r="A103" s="14"/>
      <c r="B103" s="21" t="s">
        <v>166</v>
      </c>
      <c r="C103" s="18" t="s">
        <v>22</v>
      </c>
      <c r="D103" s="38">
        <v>49634.14</v>
      </c>
      <c r="E103" s="38"/>
      <c r="F103" s="38"/>
      <c r="G103" s="38"/>
      <c r="H103" s="38"/>
      <c r="I103" s="38"/>
      <c r="J103" s="38"/>
      <c r="K103" s="38"/>
      <c r="L103" s="38"/>
      <c r="M103" s="35">
        <f t="shared" si="16"/>
        <v>0</v>
      </c>
      <c r="N103" s="57"/>
      <c r="O103" s="4"/>
    </row>
    <row r="104" s="3" customFormat="1" ht="35" customHeight="1" spans="1:15">
      <c r="A104" s="14"/>
      <c r="B104" s="21" t="s">
        <v>28</v>
      </c>
      <c r="C104" s="18" t="s">
        <v>22</v>
      </c>
      <c r="D104" s="38">
        <v>49634.14</v>
      </c>
      <c r="E104" s="38"/>
      <c r="F104" s="38"/>
      <c r="G104" s="38"/>
      <c r="H104" s="38"/>
      <c r="I104" s="38"/>
      <c r="J104" s="38"/>
      <c r="K104" s="38"/>
      <c r="L104" s="38"/>
      <c r="M104" s="35">
        <f t="shared" si="16"/>
        <v>0</v>
      </c>
      <c r="N104" s="57"/>
      <c r="O104" s="4"/>
    </row>
    <row r="105" s="3" customFormat="1" ht="67" customHeight="1" spans="1:15">
      <c r="A105" s="14"/>
      <c r="B105" s="21" t="s">
        <v>30</v>
      </c>
      <c r="C105" s="18" t="s">
        <v>22</v>
      </c>
      <c r="D105" s="38">
        <v>459.68</v>
      </c>
      <c r="E105" s="38"/>
      <c r="F105" s="38"/>
      <c r="G105" s="38"/>
      <c r="H105" s="38"/>
      <c r="I105" s="38"/>
      <c r="J105" s="38"/>
      <c r="K105" s="38"/>
      <c r="L105" s="38"/>
      <c r="M105" s="35">
        <f t="shared" si="16"/>
        <v>0</v>
      </c>
      <c r="N105" s="57"/>
      <c r="O105" s="4"/>
    </row>
    <row r="106" s="3" customFormat="1" ht="35" customHeight="1" spans="1:15">
      <c r="A106" s="14"/>
      <c r="B106" s="49" t="s">
        <v>167</v>
      </c>
      <c r="C106" s="49"/>
      <c r="D106" s="38"/>
      <c r="E106" s="38"/>
      <c r="F106" s="38"/>
      <c r="G106" s="38"/>
      <c r="H106" s="38"/>
      <c r="I106" s="38"/>
      <c r="J106" s="38"/>
      <c r="K106" s="38"/>
      <c r="L106" s="38"/>
      <c r="M106" s="35"/>
      <c r="N106" s="57"/>
      <c r="O106" s="4"/>
    </row>
    <row r="107" s="3" customFormat="1" ht="35" customHeight="1" spans="1:15">
      <c r="A107" s="14"/>
      <c r="B107" s="21" t="s">
        <v>168</v>
      </c>
      <c r="C107" s="18" t="s">
        <v>22</v>
      </c>
      <c r="D107" s="38">
        <v>4562.21</v>
      </c>
      <c r="E107" s="38"/>
      <c r="F107" s="38"/>
      <c r="G107" s="38"/>
      <c r="H107" s="38"/>
      <c r="I107" s="38"/>
      <c r="J107" s="38"/>
      <c r="K107" s="38"/>
      <c r="L107" s="38"/>
      <c r="M107" s="35">
        <f t="shared" ref="M107:M111" si="17">D107*L107</f>
        <v>0</v>
      </c>
      <c r="N107" s="57"/>
      <c r="O107" s="4"/>
    </row>
    <row r="108" s="3" customFormat="1" ht="35" customHeight="1" spans="1:15">
      <c r="A108" s="14"/>
      <c r="B108" s="21" t="s">
        <v>169</v>
      </c>
      <c r="C108" s="18" t="s">
        <v>22</v>
      </c>
      <c r="D108" s="38">
        <v>261.56</v>
      </c>
      <c r="E108" s="38"/>
      <c r="F108" s="38"/>
      <c r="G108" s="38"/>
      <c r="H108" s="38"/>
      <c r="I108" s="38"/>
      <c r="J108" s="38"/>
      <c r="K108" s="38"/>
      <c r="L108" s="38"/>
      <c r="M108" s="35">
        <f t="shared" si="17"/>
        <v>0</v>
      </c>
      <c r="N108" s="57"/>
      <c r="O108" s="4"/>
    </row>
    <row r="109" s="3" customFormat="1" ht="35" customHeight="1" spans="1:15">
      <c r="A109" s="14"/>
      <c r="B109" s="21" t="s">
        <v>29</v>
      </c>
      <c r="C109" s="18" t="s">
        <v>22</v>
      </c>
      <c r="D109" s="38">
        <v>2466.21</v>
      </c>
      <c r="E109" s="38"/>
      <c r="F109" s="38"/>
      <c r="G109" s="38"/>
      <c r="H109" s="38"/>
      <c r="I109" s="38"/>
      <c r="J109" s="38"/>
      <c r="K109" s="38"/>
      <c r="L109" s="38"/>
      <c r="M109" s="35">
        <f t="shared" si="17"/>
        <v>0</v>
      </c>
      <c r="N109" s="57"/>
      <c r="O109" s="4"/>
    </row>
    <row r="110" s="3" customFormat="1" ht="35" customHeight="1" spans="1:15">
      <c r="A110" s="14"/>
      <c r="B110" s="21" t="s">
        <v>31</v>
      </c>
      <c r="C110" s="18" t="s">
        <v>22</v>
      </c>
      <c r="D110" s="38">
        <v>706.19</v>
      </c>
      <c r="E110" s="38"/>
      <c r="F110" s="38"/>
      <c r="G110" s="38"/>
      <c r="H110" s="38"/>
      <c r="I110" s="38"/>
      <c r="J110" s="38"/>
      <c r="K110" s="38"/>
      <c r="L110" s="38"/>
      <c r="M110" s="35">
        <f t="shared" si="17"/>
        <v>0</v>
      </c>
      <c r="N110" s="57"/>
      <c r="O110" s="4"/>
    </row>
    <row r="111" s="3" customFormat="1" ht="35" customHeight="1" spans="1:15">
      <c r="A111" s="14"/>
      <c r="B111" s="21" t="s">
        <v>28</v>
      </c>
      <c r="C111" s="18" t="s">
        <v>22</v>
      </c>
      <c r="D111" s="38">
        <v>745.01</v>
      </c>
      <c r="E111" s="38"/>
      <c r="F111" s="38"/>
      <c r="G111" s="38"/>
      <c r="H111" s="38"/>
      <c r="I111" s="38"/>
      <c r="J111" s="38"/>
      <c r="K111" s="38"/>
      <c r="L111" s="38"/>
      <c r="M111" s="35">
        <f t="shared" si="17"/>
        <v>0</v>
      </c>
      <c r="N111" s="57"/>
      <c r="O111" s="4"/>
    </row>
    <row r="112" s="3" customFormat="1" ht="35" customHeight="1" spans="1:15">
      <c r="A112" s="14"/>
      <c r="B112" s="49" t="s">
        <v>32</v>
      </c>
      <c r="C112" s="49"/>
      <c r="D112" s="38"/>
      <c r="E112" s="38"/>
      <c r="F112" s="38"/>
      <c r="G112" s="38"/>
      <c r="H112" s="38"/>
      <c r="I112" s="38"/>
      <c r="J112" s="38"/>
      <c r="K112" s="38"/>
      <c r="L112" s="38"/>
      <c r="M112" s="35"/>
      <c r="N112" s="57"/>
      <c r="O112" s="4"/>
    </row>
    <row r="113" s="3" customFormat="1" ht="35" customHeight="1" spans="1:15">
      <c r="A113" s="14"/>
      <c r="B113" s="21" t="s">
        <v>33</v>
      </c>
      <c r="C113" s="18" t="s">
        <v>22</v>
      </c>
      <c r="D113" s="38">
        <v>11002.4963</v>
      </c>
      <c r="E113" s="38"/>
      <c r="F113" s="38"/>
      <c r="G113" s="38"/>
      <c r="H113" s="38"/>
      <c r="I113" s="38"/>
      <c r="J113" s="38"/>
      <c r="K113" s="38"/>
      <c r="L113" s="38"/>
      <c r="M113" s="35">
        <f t="shared" ref="M113:M119" si="18">D113*L113</f>
        <v>0</v>
      </c>
      <c r="N113" s="57"/>
      <c r="O113" s="4"/>
    </row>
    <row r="114" s="3" customFormat="1" ht="35" customHeight="1" spans="1:15">
      <c r="A114" s="14"/>
      <c r="B114" s="21" t="s">
        <v>25</v>
      </c>
      <c r="C114" s="18" t="s">
        <v>22</v>
      </c>
      <c r="D114" s="38">
        <v>11002.4963</v>
      </c>
      <c r="E114" s="38"/>
      <c r="F114" s="38"/>
      <c r="G114" s="38"/>
      <c r="H114" s="38"/>
      <c r="I114" s="38"/>
      <c r="J114" s="38"/>
      <c r="K114" s="38"/>
      <c r="L114" s="38"/>
      <c r="M114" s="35">
        <f t="shared" si="18"/>
        <v>0</v>
      </c>
      <c r="N114" s="57"/>
      <c r="O114" s="4"/>
    </row>
    <row r="115" s="3" customFormat="1" ht="35" customHeight="1" spans="1:15">
      <c r="A115" s="14"/>
      <c r="B115" s="21" t="s">
        <v>28</v>
      </c>
      <c r="C115" s="18" t="s">
        <v>22</v>
      </c>
      <c r="D115" s="38">
        <v>8222.85</v>
      </c>
      <c r="E115" s="38"/>
      <c r="F115" s="38"/>
      <c r="G115" s="38"/>
      <c r="H115" s="38"/>
      <c r="I115" s="38"/>
      <c r="J115" s="38"/>
      <c r="K115" s="38"/>
      <c r="L115" s="38"/>
      <c r="M115" s="35">
        <f t="shared" si="18"/>
        <v>0</v>
      </c>
      <c r="N115" s="57"/>
      <c r="O115" s="4"/>
    </row>
    <row r="116" s="3" customFormat="1" ht="35" customHeight="1" spans="1:15">
      <c r="A116" s="14"/>
      <c r="B116" s="21" t="s">
        <v>29</v>
      </c>
      <c r="C116" s="18" t="s">
        <v>22</v>
      </c>
      <c r="D116" s="38">
        <v>23680.89</v>
      </c>
      <c r="E116" s="49"/>
      <c r="F116" s="49"/>
      <c r="G116" s="49"/>
      <c r="H116" s="49"/>
      <c r="I116" s="49"/>
      <c r="J116" s="49"/>
      <c r="K116" s="49"/>
      <c r="L116" s="38"/>
      <c r="M116" s="35">
        <f t="shared" si="18"/>
        <v>0</v>
      </c>
      <c r="N116" s="57"/>
      <c r="O116" s="4"/>
    </row>
    <row r="117" s="3" customFormat="1" ht="35" customHeight="1" spans="1:15">
      <c r="A117" s="14"/>
      <c r="B117" s="21" t="s">
        <v>34</v>
      </c>
      <c r="C117" s="18" t="s">
        <v>22</v>
      </c>
      <c r="D117" s="38">
        <v>704.26</v>
      </c>
      <c r="E117" s="49"/>
      <c r="F117" s="49"/>
      <c r="G117" s="49"/>
      <c r="H117" s="49"/>
      <c r="I117" s="49"/>
      <c r="J117" s="49"/>
      <c r="K117" s="49"/>
      <c r="L117" s="38"/>
      <c r="M117" s="35">
        <f t="shared" si="18"/>
        <v>0</v>
      </c>
      <c r="N117" s="57"/>
      <c r="O117" s="4"/>
    </row>
    <row r="118" s="3" customFormat="1" ht="35" customHeight="1" spans="1:15">
      <c r="A118" s="14"/>
      <c r="B118" s="21" t="s">
        <v>35</v>
      </c>
      <c r="C118" s="18" t="s">
        <v>22</v>
      </c>
      <c r="D118" s="38">
        <v>424.13</v>
      </c>
      <c r="E118" s="49"/>
      <c r="F118" s="49"/>
      <c r="G118" s="49"/>
      <c r="H118" s="49"/>
      <c r="I118" s="49"/>
      <c r="J118" s="49"/>
      <c r="K118" s="49"/>
      <c r="L118" s="38"/>
      <c r="M118" s="35">
        <f t="shared" si="18"/>
        <v>0</v>
      </c>
      <c r="N118" s="57"/>
      <c r="O118" s="4"/>
    </row>
    <row r="119" s="3" customFormat="1" ht="35" customHeight="1" spans="1:15">
      <c r="A119" s="14"/>
      <c r="B119" s="21" t="s">
        <v>36</v>
      </c>
      <c r="C119" s="18" t="s">
        <v>22</v>
      </c>
      <c r="D119" s="38">
        <v>262.73</v>
      </c>
      <c r="E119" s="49"/>
      <c r="F119" s="49"/>
      <c r="G119" s="49"/>
      <c r="H119" s="49"/>
      <c r="I119" s="49"/>
      <c r="J119" s="49"/>
      <c r="K119" s="49"/>
      <c r="L119" s="38"/>
      <c r="M119" s="35">
        <f t="shared" si="18"/>
        <v>0</v>
      </c>
      <c r="N119" s="57"/>
      <c r="O119" s="4"/>
    </row>
    <row r="120" s="3" customFormat="1" ht="56" customHeight="1" spans="1:15">
      <c r="A120" s="14" t="s">
        <v>170</v>
      </c>
      <c r="B120" s="50" t="s">
        <v>171</v>
      </c>
      <c r="C120" s="50"/>
      <c r="D120" s="51"/>
      <c r="E120" s="50"/>
      <c r="F120" s="50"/>
      <c r="G120" s="50"/>
      <c r="H120" s="50"/>
      <c r="I120" s="50"/>
      <c r="J120" s="50"/>
      <c r="K120" s="50"/>
      <c r="L120" s="38"/>
      <c r="M120" s="38"/>
      <c r="N120" s="58"/>
      <c r="O120" s="4" t="e">
        <f>#REF!-#REF!</f>
        <v>#REF!</v>
      </c>
    </row>
    <row r="121" ht="14.4" spans="1:14">
      <c r="A121" s="52" t="s">
        <v>172</v>
      </c>
      <c r="B121" s="52"/>
      <c r="C121" s="52"/>
      <c r="D121" s="53"/>
      <c r="E121" s="52"/>
      <c r="F121" s="52"/>
      <c r="G121" s="52"/>
      <c r="H121" s="52"/>
      <c r="I121" s="52"/>
      <c r="J121" s="52"/>
      <c r="K121" s="52"/>
      <c r="L121" s="59"/>
      <c r="M121" s="59"/>
      <c r="N121" s="52"/>
    </row>
    <row r="122" ht="102" customHeight="1" spans="1:14">
      <c r="A122" s="52"/>
      <c r="B122" s="52"/>
      <c r="C122" s="52"/>
      <c r="D122" s="53"/>
      <c r="E122" s="52"/>
      <c r="F122" s="52"/>
      <c r="G122" s="52"/>
      <c r="H122" s="52"/>
      <c r="I122" s="52"/>
      <c r="J122" s="52"/>
      <c r="K122" s="52"/>
      <c r="L122" s="59"/>
      <c r="M122" s="59"/>
      <c r="N122" s="52"/>
    </row>
    <row r="123" s="3" customFormat="1" ht="20" customHeight="1" spans="2:15">
      <c r="B123" s="54"/>
      <c r="C123" s="55"/>
      <c r="D123" s="56"/>
      <c r="E123" s="55"/>
      <c r="F123" s="55"/>
      <c r="G123" s="55"/>
      <c r="H123" s="55"/>
      <c r="I123" s="55"/>
      <c r="J123" s="55"/>
      <c r="K123" s="55"/>
      <c r="L123" s="60"/>
      <c r="M123" s="60"/>
      <c r="N123" s="7"/>
      <c r="O123" s="4"/>
    </row>
    <row r="124" s="3" customFormat="1" ht="21" customHeight="1" spans="3:15">
      <c r="C124" s="55"/>
      <c r="D124" s="56"/>
      <c r="E124" s="55"/>
      <c r="F124" s="55"/>
      <c r="G124" s="55"/>
      <c r="H124" s="55"/>
      <c r="I124" s="55"/>
      <c r="J124" s="55"/>
      <c r="K124" s="55"/>
      <c r="L124" s="60"/>
      <c r="M124" s="60"/>
      <c r="N124" s="7"/>
      <c r="O124" s="4"/>
    </row>
    <row r="125" s="3" customFormat="1" customHeight="1" spans="3:15">
      <c r="C125" s="4"/>
      <c r="D125" s="5"/>
      <c r="E125" s="4"/>
      <c r="F125" s="4"/>
      <c r="G125" s="4"/>
      <c r="H125" s="4"/>
      <c r="I125" s="4"/>
      <c r="J125" s="4"/>
      <c r="K125" s="4"/>
      <c r="L125" s="6"/>
      <c r="M125" s="6"/>
      <c r="N125" s="7"/>
      <c r="O125" s="4"/>
    </row>
    <row r="126" s="3" customFormat="1" customHeight="1" spans="3:15">
      <c r="C126" s="4"/>
      <c r="D126" s="5"/>
      <c r="E126" s="4"/>
      <c r="F126" s="4"/>
      <c r="G126" s="4"/>
      <c r="H126" s="4"/>
      <c r="I126" s="4"/>
      <c r="J126" s="4"/>
      <c r="K126" s="4"/>
      <c r="L126" s="6"/>
      <c r="M126" s="6"/>
      <c r="N126" s="7"/>
      <c r="O126" s="4"/>
    </row>
    <row r="127" s="3" customFormat="1" customHeight="1" spans="3:15">
      <c r="C127" s="4"/>
      <c r="D127" s="5"/>
      <c r="E127" s="4"/>
      <c r="F127" s="4"/>
      <c r="G127" s="4"/>
      <c r="H127" s="4"/>
      <c r="I127" s="4"/>
      <c r="J127" s="4"/>
      <c r="K127" s="4"/>
      <c r="L127" s="6"/>
      <c r="M127" s="6"/>
      <c r="N127" s="7"/>
      <c r="O127" s="4"/>
    </row>
    <row r="128" s="3" customFormat="1" customHeight="1" spans="3:15">
      <c r="C128" s="4"/>
      <c r="D128" s="5"/>
      <c r="E128" s="4"/>
      <c r="F128" s="4"/>
      <c r="G128" s="4"/>
      <c r="H128" s="4"/>
      <c r="I128" s="4"/>
      <c r="J128" s="4"/>
      <c r="K128" s="4"/>
      <c r="L128" s="6"/>
      <c r="M128" s="6"/>
      <c r="N128" s="7"/>
      <c r="O128" s="4"/>
    </row>
    <row r="129" s="3" customFormat="1" customHeight="1" spans="3:15">
      <c r="C129" s="4"/>
      <c r="D129" s="5"/>
      <c r="E129" s="4"/>
      <c r="F129" s="4"/>
      <c r="G129" s="4"/>
      <c r="H129" s="4"/>
      <c r="I129" s="4"/>
      <c r="J129" s="4"/>
      <c r="K129" s="4"/>
      <c r="L129" s="6"/>
      <c r="M129" s="6"/>
      <c r="N129" s="7"/>
      <c r="O129" s="4"/>
    </row>
    <row r="130" s="3" customFormat="1" customHeight="1" spans="3:15">
      <c r="C130" s="4"/>
      <c r="D130" s="5"/>
      <c r="E130" s="4"/>
      <c r="F130" s="4"/>
      <c r="G130" s="4"/>
      <c r="H130" s="4"/>
      <c r="I130" s="4"/>
      <c r="J130" s="4"/>
      <c r="K130" s="4"/>
      <c r="L130" s="6"/>
      <c r="M130" s="6"/>
      <c r="N130" s="7"/>
      <c r="O130" s="4"/>
    </row>
    <row r="131" s="3" customFormat="1" customHeight="1" spans="3:15">
      <c r="C131" s="4"/>
      <c r="D131" s="5"/>
      <c r="E131" s="4"/>
      <c r="F131" s="4"/>
      <c r="G131" s="4"/>
      <c r="H131" s="4"/>
      <c r="I131" s="4"/>
      <c r="J131" s="4"/>
      <c r="K131" s="4"/>
      <c r="L131" s="6"/>
      <c r="M131" s="6"/>
      <c r="N131" s="7"/>
      <c r="O131" s="4"/>
    </row>
    <row r="132" s="3" customFormat="1" customHeight="1" spans="3:15">
      <c r="C132" s="4"/>
      <c r="D132" s="5"/>
      <c r="E132" s="4"/>
      <c r="F132" s="4"/>
      <c r="G132" s="4"/>
      <c r="H132" s="4"/>
      <c r="I132" s="4"/>
      <c r="J132" s="4"/>
      <c r="K132" s="4"/>
      <c r="L132" s="6"/>
      <c r="M132" s="6"/>
      <c r="N132" s="7"/>
      <c r="O132" s="4"/>
    </row>
    <row r="133" s="3" customFormat="1" customHeight="1" spans="3:15">
      <c r="C133" s="4"/>
      <c r="D133" s="5"/>
      <c r="E133" s="4"/>
      <c r="F133" s="4"/>
      <c r="G133" s="4"/>
      <c r="H133" s="4"/>
      <c r="I133" s="4"/>
      <c r="J133" s="4"/>
      <c r="K133" s="4"/>
      <c r="L133" s="6"/>
      <c r="M133" s="6"/>
      <c r="N133" s="7"/>
      <c r="O133" s="4"/>
    </row>
    <row r="134" s="3" customFormat="1" customHeight="1" spans="3:15">
      <c r="C134" s="4"/>
      <c r="D134" s="5"/>
      <c r="E134" s="4"/>
      <c r="F134" s="4"/>
      <c r="G134" s="4"/>
      <c r="H134" s="4"/>
      <c r="I134" s="4"/>
      <c r="J134" s="4"/>
      <c r="K134" s="4"/>
      <c r="L134" s="6"/>
      <c r="M134" s="6"/>
      <c r="N134" s="7"/>
      <c r="O134" s="4"/>
    </row>
    <row r="135" s="3" customFormat="1" customHeight="1" spans="3:15">
      <c r="C135" s="4"/>
      <c r="D135" s="5"/>
      <c r="E135" s="4"/>
      <c r="F135" s="4"/>
      <c r="G135" s="4"/>
      <c r="H135" s="4"/>
      <c r="I135" s="4"/>
      <c r="J135" s="4"/>
      <c r="K135" s="4"/>
      <c r="L135" s="6"/>
      <c r="M135" s="6"/>
      <c r="N135" s="7"/>
      <c r="O135" s="4"/>
    </row>
    <row r="136" s="3" customFormat="1" customHeight="1" spans="3:15">
      <c r="C136" s="4"/>
      <c r="D136" s="5"/>
      <c r="E136" s="4"/>
      <c r="F136" s="4"/>
      <c r="G136" s="4"/>
      <c r="H136" s="4"/>
      <c r="I136" s="4"/>
      <c r="J136" s="4"/>
      <c r="K136" s="4"/>
      <c r="L136" s="6"/>
      <c r="M136" s="6"/>
      <c r="N136" s="7"/>
      <c r="O136" s="4"/>
    </row>
    <row r="137" s="3" customFormat="1" customHeight="1" spans="3:15">
      <c r="C137" s="4"/>
      <c r="D137" s="5"/>
      <c r="E137" s="4"/>
      <c r="F137" s="4"/>
      <c r="G137" s="4"/>
      <c r="H137" s="4"/>
      <c r="I137" s="4"/>
      <c r="J137" s="4"/>
      <c r="K137" s="4"/>
      <c r="L137" s="6"/>
      <c r="M137" s="6"/>
      <c r="N137" s="7"/>
      <c r="O137" s="4"/>
    </row>
    <row r="138" s="3" customFormat="1" customHeight="1" spans="3:15">
      <c r="C138" s="4"/>
      <c r="D138" s="5"/>
      <c r="E138" s="4"/>
      <c r="F138" s="4"/>
      <c r="G138" s="4"/>
      <c r="H138" s="4"/>
      <c r="I138" s="4"/>
      <c r="J138" s="4"/>
      <c r="K138" s="4"/>
      <c r="L138" s="6"/>
      <c r="M138" s="6"/>
      <c r="N138" s="7"/>
      <c r="O138" s="4"/>
    </row>
    <row r="139" s="3" customFormat="1" customHeight="1" spans="3:15">
      <c r="C139" s="4"/>
      <c r="D139" s="5"/>
      <c r="E139" s="4"/>
      <c r="F139" s="4"/>
      <c r="G139" s="4"/>
      <c r="H139" s="4"/>
      <c r="I139" s="4"/>
      <c r="J139" s="4"/>
      <c r="K139" s="4"/>
      <c r="L139" s="6"/>
      <c r="M139" s="6"/>
      <c r="N139" s="7"/>
      <c r="O139" s="4"/>
    </row>
    <row r="140" s="3" customFormat="1" customHeight="1" spans="3:15">
      <c r="C140" s="4"/>
      <c r="D140" s="5"/>
      <c r="E140" s="4"/>
      <c r="F140" s="4"/>
      <c r="G140" s="4"/>
      <c r="H140" s="4"/>
      <c r="I140" s="4"/>
      <c r="J140" s="4"/>
      <c r="K140" s="4"/>
      <c r="L140" s="6"/>
      <c r="M140" s="6"/>
      <c r="N140" s="7"/>
      <c r="O140" s="4"/>
    </row>
    <row r="141" s="3" customFormat="1" customHeight="1" spans="3:15">
      <c r="C141" s="4"/>
      <c r="D141" s="5"/>
      <c r="E141" s="4"/>
      <c r="F141" s="4"/>
      <c r="G141" s="4"/>
      <c r="H141" s="4"/>
      <c r="I141" s="4"/>
      <c r="J141" s="4"/>
      <c r="K141" s="4"/>
      <c r="L141" s="6"/>
      <c r="M141" s="6"/>
      <c r="N141" s="7"/>
      <c r="O141" s="4"/>
    </row>
    <row r="142" s="3" customFormat="1" customHeight="1" spans="3:15">
      <c r="C142" s="4"/>
      <c r="D142" s="5"/>
      <c r="E142" s="4"/>
      <c r="F142" s="4"/>
      <c r="G142" s="4"/>
      <c r="H142" s="4"/>
      <c r="I142" s="4"/>
      <c r="J142" s="4"/>
      <c r="K142" s="4"/>
      <c r="L142" s="6"/>
      <c r="M142" s="6"/>
      <c r="N142" s="7"/>
      <c r="O142" s="4"/>
    </row>
    <row r="143" s="3" customFormat="1" customHeight="1" spans="3:15">
      <c r="C143" s="4"/>
      <c r="D143" s="5"/>
      <c r="E143" s="4"/>
      <c r="F143" s="4"/>
      <c r="G143" s="4"/>
      <c r="H143" s="4"/>
      <c r="I143" s="4"/>
      <c r="J143" s="4"/>
      <c r="K143" s="4"/>
      <c r="L143" s="6"/>
      <c r="M143" s="6"/>
      <c r="N143" s="7"/>
      <c r="O143" s="4"/>
    </row>
    <row r="144" s="3" customFormat="1" customHeight="1" spans="3:15">
      <c r="C144" s="4"/>
      <c r="D144" s="5"/>
      <c r="E144" s="4"/>
      <c r="F144" s="4"/>
      <c r="G144" s="4"/>
      <c r="H144" s="4"/>
      <c r="I144" s="4"/>
      <c r="J144" s="4"/>
      <c r="K144" s="4"/>
      <c r="L144" s="6"/>
      <c r="M144" s="6"/>
      <c r="N144" s="7"/>
      <c r="O144" s="4"/>
    </row>
    <row r="145" s="3" customFormat="1" customHeight="1" spans="3:15">
      <c r="C145" s="4"/>
      <c r="D145" s="5"/>
      <c r="E145" s="4"/>
      <c r="F145" s="4"/>
      <c r="G145" s="4"/>
      <c r="H145" s="4"/>
      <c r="I145" s="4"/>
      <c r="J145" s="4"/>
      <c r="K145" s="4"/>
      <c r="L145" s="6"/>
      <c r="M145" s="6"/>
      <c r="N145" s="7"/>
      <c r="O145" s="4"/>
    </row>
    <row r="146" s="3" customFormat="1" customHeight="1" spans="3:15">
      <c r="C146" s="4"/>
      <c r="D146" s="5"/>
      <c r="E146" s="4"/>
      <c r="F146" s="4"/>
      <c r="G146" s="4"/>
      <c r="H146" s="4"/>
      <c r="I146" s="4"/>
      <c r="J146" s="4"/>
      <c r="K146" s="4"/>
      <c r="L146" s="6"/>
      <c r="M146" s="6"/>
      <c r="N146" s="7"/>
      <c r="O146" s="4"/>
    </row>
    <row r="147" s="3" customFormat="1" customHeight="1" spans="3:15">
      <c r="C147" s="4"/>
      <c r="D147" s="5"/>
      <c r="E147" s="4"/>
      <c r="F147" s="4"/>
      <c r="G147" s="4"/>
      <c r="H147" s="4"/>
      <c r="I147" s="4"/>
      <c r="J147" s="4"/>
      <c r="K147" s="4"/>
      <c r="L147" s="6"/>
      <c r="M147" s="6"/>
      <c r="N147" s="7"/>
      <c r="O147" s="4"/>
    </row>
    <row r="148" s="3" customFormat="1" customHeight="1" spans="3:15">
      <c r="C148" s="4"/>
      <c r="D148" s="5"/>
      <c r="E148" s="4"/>
      <c r="F148" s="4"/>
      <c r="G148" s="4"/>
      <c r="H148" s="4"/>
      <c r="I148" s="4"/>
      <c r="J148" s="4"/>
      <c r="K148" s="4"/>
      <c r="L148" s="6"/>
      <c r="M148" s="6"/>
      <c r="N148" s="7"/>
      <c r="O148" s="4"/>
    </row>
    <row r="149" s="3" customFormat="1" customHeight="1" spans="3:15">
      <c r="C149" s="4"/>
      <c r="D149" s="5"/>
      <c r="E149" s="4"/>
      <c r="F149" s="4"/>
      <c r="G149" s="4"/>
      <c r="H149" s="4"/>
      <c r="I149" s="4"/>
      <c r="J149" s="4"/>
      <c r="K149" s="4"/>
      <c r="L149" s="6"/>
      <c r="M149" s="6"/>
      <c r="N149" s="7"/>
      <c r="O149" s="4"/>
    </row>
    <row r="150" s="3" customFormat="1" customHeight="1" spans="3:15">
      <c r="C150" s="4"/>
      <c r="D150" s="5"/>
      <c r="E150" s="4"/>
      <c r="F150" s="4"/>
      <c r="G150" s="4"/>
      <c r="H150" s="4"/>
      <c r="I150" s="4"/>
      <c r="J150" s="4"/>
      <c r="K150" s="4"/>
      <c r="L150" s="6"/>
      <c r="M150" s="6"/>
      <c r="N150" s="7"/>
      <c r="O150" s="4"/>
    </row>
    <row r="151" s="3" customFormat="1" customHeight="1" spans="3:15">
      <c r="C151" s="4"/>
      <c r="D151" s="5"/>
      <c r="E151" s="4"/>
      <c r="F151" s="4"/>
      <c r="G151" s="4"/>
      <c r="H151" s="4"/>
      <c r="I151" s="4"/>
      <c r="J151" s="4"/>
      <c r="K151" s="4"/>
      <c r="L151" s="6"/>
      <c r="M151" s="6"/>
      <c r="N151" s="7"/>
      <c r="O151" s="4"/>
    </row>
    <row r="152" s="3" customFormat="1" customHeight="1" spans="3:15">
      <c r="C152" s="4"/>
      <c r="D152" s="5"/>
      <c r="E152" s="4"/>
      <c r="F152" s="4"/>
      <c r="G152" s="4"/>
      <c r="H152" s="4"/>
      <c r="I152" s="4"/>
      <c r="J152" s="4"/>
      <c r="K152" s="4"/>
      <c r="L152" s="6"/>
      <c r="M152" s="6"/>
      <c r="N152" s="7"/>
      <c r="O152" s="4"/>
    </row>
    <row r="153" s="3" customFormat="1" customHeight="1" spans="3:15">
      <c r="C153" s="4"/>
      <c r="D153" s="5"/>
      <c r="E153" s="4"/>
      <c r="F153" s="4"/>
      <c r="G153" s="4"/>
      <c r="H153" s="4"/>
      <c r="I153" s="4"/>
      <c r="J153" s="4"/>
      <c r="K153" s="4"/>
      <c r="L153" s="6"/>
      <c r="M153" s="6"/>
      <c r="N153" s="7"/>
      <c r="O153" s="4"/>
    </row>
    <row r="154" s="3" customFormat="1" customHeight="1" spans="3:15">
      <c r="C154" s="4"/>
      <c r="D154" s="5"/>
      <c r="E154" s="4"/>
      <c r="F154" s="4"/>
      <c r="G154" s="4"/>
      <c r="H154" s="4"/>
      <c r="I154" s="4"/>
      <c r="J154" s="4"/>
      <c r="K154" s="4"/>
      <c r="L154" s="6"/>
      <c r="M154" s="6"/>
      <c r="N154" s="7"/>
      <c r="O154" s="4"/>
    </row>
    <row r="155" s="3" customFormat="1" customHeight="1" spans="3:15">
      <c r="C155" s="4"/>
      <c r="D155" s="5"/>
      <c r="E155" s="4"/>
      <c r="F155" s="4"/>
      <c r="G155" s="4"/>
      <c r="H155" s="4"/>
      <c r="I155" s="4"/>
      <c r="J155" s="4"/>
      <c r="K155" s="4"/>
      <c r="L155" s="6"/>
      <c r="M155" s="6"/>
      <c r="N155" s="7"/>
      <c r="O155" s="4"/>
    </row>
    <row r="156" s="3" customFormat="1" customHeight="1" spans="3:15">
      <c r="C156" s="4"/>
      <c r="D156" s="5"/>
      <c r="E156" s="4"/>
      <c r="F156" s="4"/>
      <c r="G156" s="4"/>
      <c r="H156" s="4"/>
      <c r="I156" s="4"/>
      <c r="J156" s="4"/>
      <c r="K156" s="4"/>
      <c r="L156" s="6"/>
      <c r="M156" s="6"/>
      <c r="N156" s="7"/>
      <c r="O156" s="4"/>
    </row>
    <row r="157" s="3" customFormat="1" customHeight="1" spans="3:15">
      <c r="C157" s="4"/>
      <c r="D157" s="5"/>
      <c r="E157" s="4"/>
      <c r="F157" s="4"/>
      <c r="G157" s="4"/>
      <c r="H157" s="4"/>
      <c r="I157" s="4"/>
      <c r="J157" s="4"/>
      <c r="K157" s="4"/>
      <c r="L157" s="6"/>
      <c r="M157" s="6"/>
      <c r="N157" s="7"/>
      <c r="O157" s="4"/>
    </row>
    <row r="158" s="3" customFormat="1" customHeight="1" spans="3:15">
      <c r="C158" s="4"/>
      <c r="D158" s="5"/>
      <c r="E158" s="4"/>
      <c r="F158" s="4"/>
      <c r="G158" s="4"/>
      <c r="H158" s="4"/>
      <c r="I158" s="4"/>
      <c r="J158" s="4"/>
      <c r="K158" s="4"/>
      <c r="L158" s="6"/>
      <c r="M158" s="6"/>
      <c r="N158" s="7"/>
      <c r="O158" s="4"/>
    </row>
    <row r="159" s="3" customFormat="1" customHeight="1" spans="3:15">
      <c r="C159" s="4"/>
      <c r="D159" s="5"/>
      <c r="E159" s="4"/>
      <c r="F159" s="4"/>
      <c r="G159" s="4"/>
      <c r="H159" s="4"/>
      <c r="I159" s="4"/>
      <c r="J159" s="4"/>
      <c r="K159" s="4"/>
      <c r="L159" s="6"/>
      <c r="M159" s="6"/>
      <c r="N159" s="7"/>
      <c r="O159" s="4"/>
    </row>
    <row r="160" s="3" customFormat="1" customHeight="1" spans="3:15">
      <c r="C160" s="4"/>
      <c r="D160" s="5"/>
      <c r="E160" s="4"/>
      <c r="F160" s="4"/>
      <c r="G160" s="4"/>
      <c r="H160" s="4"/>
      <c r="I160" s="4"/>
      <c r="J160" s="4"/>
      <c r="K160" s="4"/>
      <c r="L160" s="6"/>
      <c r="M160" s="6"/>
      <c r="N160" s="7"/>
      <c r="O160" s="4"/>
    </row>
    <row r="161" s="3" customFormat="1" customHeight="1" spans="3:15">
      <c r="C161" s="4"/>
      <c r="D161" s="5"/>
      <c r="E161" s="4"/>
      <c r="F161" s="4"/>
      <c r="G161" s="4"/>
      <c r="H161" s="4"/>
      <c r="I161" s="4"/>
      <c r="J161" s="4"/>
      <c r="K161" s="4"/>
      <c r="L161" s="6"/>
      <c r="M161" s="6"/>
      <c r="N161" s="7"/>
      <c r="O161" s="4"/>
    </row>
    <row r="162" s="3" customFormat="1" customHeight="1" spans="3:15">
      <c r="C162" s="4"/>
      <c r="D162" s="5"/>
      <c r="E162" s="4"/>
      <c r="F162" s="4"/>
      <c r="G162" s="4"/>
      <c r="H162" s="4"/>
      <c r="I162" s="4"/>
      <c r="J162" s="4"/>
      <c r="K162" s="4"/>
      <c r="L162" s="6"/>
      <c r="M162" s="6"/>
      <c r="N162" s="7"/>
      <c r="O162" s="4"/>
    </row>
    <row r="163" s="3" customFormat="1" customHeight="1" spans="3:15">
      <c r="C163" s="4"/>
      <c r="D163" s="5"/>
      <c r="E163" s="4"/>
      <c r="F163" s="4"/>
      <c r="G163" s="4"/>
      <c r="H163" s="4"/>
      <c r="I163" s="4"/>
      <c r="J163" s="4"/>
      <c r="K163" s="4"/>
      <c r="L163" s="6"/>
      <c r="M163" s="6"/>
      <c r="N163" s="7"/>
      <c r="O163" s="4"/>
    </row>
  </sheetData>
  <autoFilter xmlns:etc="http://www.wps.cn/officeDocument/2017/etCustomData" ref="A3:D124" etc:filterBottomFollowUsedRange="0">
    <extLst/>
  </autoFilter>
  <mergeCells count="9">
    <mergeCell ref="A1:N1"/>
    <mergeCell ref="A2:N2"/>
    <mergeCell ref="B39:N39"/>
    <mergeCell ref="B50:N50"/>
    <mergeCell ref="B60:N60"/>
    <mergeCell ref="B98:N98"/>
    <mergeCell ref="N5:N9"/>
    <mergeCell ref="N41:N45"/>
    <mergeCell ref="A121:N122"/>
  </mergeCells>
  <printOptions horizontalCentered="1"/>
  <pageMargins left="0.393055555555556" right="0.393055555555556" top="0.393055555555556" bottom="0.393055555555556" header="0.393055555555556" footer="0.275"/>
  <pageSetup paperSize="9" scale="57" fitToHeight="0" orientation="landscape" horizontalDpi="600"/>
  <headerFooter>
    <oddFooter>&amp;C第 &amp;P 页，共 &amp;N 页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s t a n d a l o n e = " y e s " ? > < m e r g e F i l e   x m l n s = " h t t p s : / / w e b . w p s . c n / e t / 2 0 1 8 / m a i n "   x m l n s : s = " h t t p : / / s c h e m a s . o p e n x m l f o r m a t s . o r g / s p r e a d s h e e t m l / 2 0 0 6 / m a i n " > < l i s t F i l e / > < / m e r g e F i l e > 
</file>

<file path=customXml/item2.xml>��< ? x m l   v e r s i o n = " 1 . 0 "   s t a n d a l o n e = " y e s " ? > < s e t t i n g s   x m l n s = " h t t p s : / / w e b . w p s . c n / e t / 2 0 1 8 / m a i n "   x m l n s : s = " h t t p : / / s c h e m a s . o p e n x m l f o r m a t s . o r g / s p r e a d s h e e t m l / 2 0 0 6 / m a i n " > < b o o k S e t t i n g s > < i s F i l t e r S h a r e d > 1 < / i s F i l t e r S h a r e d > < / b o o k S e t t i n g s > < / s e t t i n g s > 
</file>

<file path=customXml/item3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2 " / > < p i x e l a t o r L i s t   s h e e t S t i d = " 1 " / > < p i x e l a t o r L i s t   s h e e t S t i d = " 3 " / > < / p i x e l a t o r s > 
</file>

<file path=customXml/item4.xml>��< ? x m l   v e r s i o n = " 1 . 0 "   s t a n d a l o n e = " y e s " ? > < s h e e t I n t e r l i n e   x m l n s = " h t t p s : / / w e b . w p s . c n / e t / 2 0 1 8 / m a i n "   x m l n s : s = " h t t p : / / s c h e m a s . o p e n x m l f o r m a t s . o r g / s p r e a d s h e e t m l / 2 0 0 6 / m a i n " > < i n t e r l i n e I t e m   s h e e t S t i d = " 2 "   i n t e r l i n e O n O f f = " 0 "   i n t e r l i n e C o l o r = " 0 " / > < i n t e r l i n e I t e m   s h e e t S t i d = " 1 "   i n t e r l i n e O n O f f = " 0 "   i n t e r l i n e C o l o r = " 0 " / > < i n t e r l i n e I t e m   s h e e t S t i d = " 3 "   i n t e r l i n e O n O f f = " 0 "   i n t e r l i n e C o l o r = " 0 " / > < / s h e e t I n t e r l i n e > 
</file>

<file path=customXml/itemProps1.xml><?xml version="1.0" encoding="utf-8"?>
<ds:datastoreItem xmlns:ds="http://schemas.openxmlformats.org/officeDocument/2006/customXml" ds:itemID="{DC3875BF-13D6-4817-9B69-0B22B651B2C7}">
  <ds:schemaRefs/>
</ds:datastoreItem>
</file>

<file path=customXml/itemProps2.xml><?xml version="1.0" encoding="utf-8"?>
<ds:datastoreItem xmlns:ds="http://schemas.openxmlformats.org/officeDocument/2006/customXml" ds:itemID="{9F91F69C-6E8C-4246-BC25-297BFDC75D90}">
  <ds:schemaRefs/>
</ds:datastoreItem>
</file>

<file path=customXml/itemProps3.xml><?xml version="1.0" encoding="utf-8"?>
<ds:datastoreItem xmlns:ds="http://schemas.openxmlformats.org/officeDocument/2006/customXml" ds:itemID="{224D003E-15C9-4FFE-AB16-9E66474EAE4E}">
  <ds:schemaRefs/>
</ds:datastoreItem>
</file>

<file path=customXml/itemProps4.xml><?xml version="1.0" encoding="utf-8"?>
<ds:datastoreItem xmlns:ds="http://schemas.openxmlformats.org/officeDocument/2006/customXml" ds:itemID="{3F8FC9E7-9E3E-4D00-BC07-C2C84DFACBC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汇总表</vt:lpstr>
      <vt:lpstr>分项表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遗忘</cp:lastModifiedBy>
  <dcterms:created xsi:type="dcterms:W3CDTF">2020-02-23T18:28:00Z</dcterms:created>
  <dcterms:modified xsi:type="dcterms:W3CDTF">2025-06-13T07:48:44Z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92F1A2E8ACA34ED0BC84D27CB91E7A87_13</vt:lpwstr>
  </property>
  <property fmtid="{D5CDD505-2E9C-101B-9397-08002B2CF9AE}" pid="4" name="KSOReadingLayout">
    <vt:bool>true</vt:bool>
  </property>
</Properties>
</file>